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\ANP\CGI - General\20 - Análise de Desempenho\Relatórios e Indicadores\Dados do IRF e IOGP\IRF\IRF Performance Measures 2020\"/>
    </mc:Choice>
  </mc:AlternateContent>
  <xr:revisionPtr revIDLastSave="0" documentId="13_ncr:1_{37511E45-54EE-42BE-9BEE-A8D90A20D151}" xr6:coauthVersionLast="47" xr6:coauthVersionMax="47" xr10:uidLastSave="{00000000-0000-0000-0000-000000000000}"/>
  <bookViews>
    <workbookView xWindow="-120" yWindow="-120" windowWidth="29040" windowHeight="15840" firstSheet="4" activeTab="18" xr2:uid="{00000000-000D-0000-FFFF-FFFF00000000}"/>
  </bookViews>
  <sheets>
    <sheet name="Final_benchmark_2" sheetId="33" state="hidden" r:id="rId1"/>
    <sheet name="Final_benchmark_1" sheetId="31" state="hidden" r:id="rId2"/>
    <sheet name="Consolidado_benchmark_2" sheetId="32" state="hidden" r:id="rId3"/>
    <sheet name="Consolidado_benchmark_1" sheetId="29" state="hidden" r:id="rId4"/>
    <sheet name="Final_KPI" sheetId="38" r:id="rId5"/>
    <sheet name="2007" sheetId="18" r:id="rId6"/>
    <sheet name="2008" sheetId="19" r:id="rId7"/>
    <sheet name="2009" sheetId="20" r:id="rId8"/>
    <sheet name="2010" sheetId="21" r:id="rId9"/>
    <sheet name="2011" sheetId="22" r:id="rId10"/>
    <sheet name="2012" sheetId="23" r:id="rId11"/>
    <sheet name="2013" sheetId="24" r:id="rId12"/>
    <sheet name="2014" sheetId="25" r:id="rId13"/>
    <sheet name="2015" sheetId="26" r:id="rId14"/>
    <sheet name="2016" sheetId="27" r:id="rId15"/>
    <sheet name="2017" sheetId="28" r:id="rId16"/>
    <sheet name="2018" sheetId="34" r:id="rId17"/>
    <sheet name="2019" sheetId="35" r:id="rId18"/>
    <sheet name="2020" sheetId="40" r:id="rId19"/>
  </sheets>
  <definedNames>
    <definedName name="_xlnm._FilterDatabase" localSheetId="9" hidden="1">'2011'!$A$1:$L$10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40" l="1"/>
  <c r="M34" i="40"/>
  <c r="M33" i="40"/>
  <c r="M32" i="40"/>
  <c r="M28" i="40"/>
  <c r="M27" i="18"/>
  <c r="M27" i="19"/>
  <c r="M27" i="20"/>
  <c r="M27" i="21"/>
  <c r="M27" i="22"/>
  <c r="M27" i="23"/>
  <c r="M27" i="24"/>
  <c r="M27" i="25"/>
  <c r="M27" i="26"/>
  <c r="M24" i="26"/>
  <c r="M23" i="26"/>
  <c r="M22" i="26"/>
  <c r="M27" i="27"/>
  <c r="M27" i="28"/>
  <c r="M27" i="34"/>
  <c r="M29" i="34"/>
  <c r="M28" i="34"/>
  <c r="M27" i="35"/>
  <c r="M28" i="35"/>
  <c r="M27" i="40"/>
  <c r="M26" i="40"/>
  <c r="M22" i="40"/>
  <c r="M25" i="40"/>
  <c r="M24" i="40"/>
  <c r="M23" i="40"/>
  <c r="M16" i="40"/>
  <c r="M17" i="40"/>
  <c r="M14" i="40"/>
  <c r="M13" i="40"/>
  <c r="M12" i="40"/>
  <c r="M6" i="40"/>
  <c r="M8" i="40"/>
  <c r="M7" i="40"/>
  <c r="M3" i="40"/>
  <c r="M2" i="40"/>
  <c r="K19" i="40"/>
  <c r="K20" i="40"/>
  <c r="K10" i="40"/>
  <c r="K9" i="40"/>
  <c r="K8" i="40"/>
  <c r="K36" i="40"/>
  <c r="K35" i="40"/>
  <c r="K30" i="40"/>
  <c r="K29" i="40"/>
  <c r="K28" i="40"/>
  <c r="K27" i="40"/>
  <c r="K18" i="40"/>
  <c r="K17" i="40"/>
  <c r="K7" i="40"/>
  <c r="I36" i="40"/>
  <c r="I35" i="40"/>
  <c r="I30" i="40"/>
  <c r="I29" i="40"/>
  <c r="I28" i="40"/>
  <c r="I27" i="40"/>
  <c r="I16" i="40"/>
  <c r="I19" i="40" s="1"/>
  <c r="I7" i="40"/>
  <c r="I6" i="40"/>
  <c r="I8" i="40" s="1"/>
  <c r="C6" i="40"/>
  <c r="I9" i="40" l="1"/>
  <c r="I10" i="40"/>
  <c r="I20" i="40"/>
  <c r="I17" i="40"/>
  <c r="I18" i="40"/>
  <c r="L35" i="40"/>
  <c r="L36" i="40"/>
  <c r="J35" i="40"/>
  <c r="J36" i="40"/>
  <c r="H35" i="40"/>
  <c r="H36" i="40"/>
  <c r="G35" i="40"/>
  <c r="G36" i="40"/>
  <c r="F35" i="40"/>
  <c r="F36" i="40"/>
  <c r="E35" i="40"/>
  <c r="E36" i="40"/>
  <c r="D35" i="40"/>
  <c r="D36" i="40"/>
  <c r="C35" i="40"/>
  <c r="C36" i="40"/>
  <c r="L27" i="40"/>
  <c r="L28" i="40"/>
  <c r="L29" i="40"/>
  <c r="L30" i="40"/>
  <c r="J27" i="40"/>
  <c r="J28" i="40"/>
  <c r="J29" i="40"/>
  <c r="J30" i="40"/>
  <c r="H27" i="40"/>
  <c r="H28" i="40"/>
  <c r="H29" i="40"/>
  <c r="H30" i="40"/>
  <c r="G27" i="40"/>
  <c r="G28" i="40"/>
  <c r="G29" i="40"/>
  <c r="G30" i="40"/>
  <c r="F27" i="40"/>
  <c r="F28" i="40"/>
  <c r="F29" i="40"/>
  <c r="F30" i="40"/>
  <c r="E27" i="40"/>
  <c r="E28" i="40"/>
  <c r="E29" i="40"/>
  <c r="E30" i="40"/>
  <c r="D27" i="40"/>
  <c r="D28" i="40"/>
  <c r="D29" i="40"/>
  <c r="D30" i="40"/>
  <c r="C27" i="40"/>
  <c r="C28" i="40"/>
  <c r="C29" i="40"/>
  <c r="C30" i="40"/>
  <c r="C17" i="40"/>
  <c r="C18" i="40"/>
  <c r="C19" i="40"/>
  <c r="C20" i="40"/>
  <c r="C7" i="40"/>
  <c r="C8" i="40"/>
  <c r="C9" i="40"/>
  <c r="C10" i="40"/>
  <c r="L17" i="40"/>
  <c r="L18" i="40"/>
  <c r="L19" i="40"/>
  <c r="L20" i="40"/>
  <c r="J17" i="40"/>
  <c r="J18" i="40"/>
  <c r="J19" i="40"/>
  <c r="J20" i="40"/>
  <c r="H17" i="40"/>
  <c r="H18" i="40"/>
  <c r="H19" i="40"/>
  <c r="H20" i="40"/>
  <c r="G17" i="40"/>
  <c r="G18" i="40"/>
  <c r="G19" i="40"/>
  <c r="G20" i="40"/>
  <c r="F17" i="40"/>
  <c r="F18" i="40"/>
  <c r="F19" i="40"/>
  <c r="F20" i="40"/>
  <c r="L7" i="40"/>
  <c r="L8" i="40"/>
  <c r="L9" i="40"/>
  <c r="L10" i="40"/>
  <c r="J10" i="40"/>
  <c r="J9" i="40"/>
  <c r="J8" i="40"/>
  <c r="J7" i="40"/>
  <c r="H7" i="40"/>
  <c r="H8" i="40"/>
  <c r="H9" i="40"/>
  <c r="H10" i="40"/>
  <c r="G7" i="40"/>
  <c r="G8" i="40"/>
  <c r="G9" i="40"/>
  <c r="G10" i="40"/>
  <c r="F7" i="40"/>
  <c r="F10" i="40"/>
  <c r="F9" i="40"/>
  <c r="F8" i="40"/>
  <c r="M10" i="40" l="1"/>
  <c r="O5" i="38" s="1"/>
  <c r="M5" i="40"/>
  <c r="E19" i="40"/>
  <c r="E18" i="40"/>
  <c r="E17" i="40"/>
  <c r="E15" i="40"/>
  <c r="E20" i="40" s="1"/>
  <c r="E10" i="40"/>
  <c r="E9" i="40"/>
  <c r="E8" i="40"/>
  <c r="E7" i="40"/>
  <c r="D20" i="40" l="1"/>
  <c r="D19" i="40"/>
  <c r="D18" i="40"/>
  <c r="D17" i="40"/>
  <c r="D10" i="40"/>
  <c r="D9" i="40"/>
  <c r="D8" i="40"/>
  <c r="B8" i="40"/>
  <c r="B7" i="40"/>
  <c r="B36" i="40"/>
  <c r="B35" i="40"/>
  <c r="B30" i="40"/>
  <c r="B29" i="40"/>
  <c r="B28" i="40"/>
  <c r="B27" i="40"/>
  <c r="B20" i="40"/>
  <c r="B19" i="40"/>
  <c r="B18" i="40"/>
  <c r="B17" i="40"/>
  <c r="B10" i="40"/>
  <c r="B9" i="40"/>
  <c r="M20" i="40" l="1"/>
  <c r="O10" i="38" s="1"/>
  <c r="M15" i="40"/>
  <c r="O3" i="38"/>
  <c r="O2" i="38"/>
  <c r="M4" i="40"/>
  <c r="M9" i="40"/>
  <c r="O4" i="38" s="1"/>
  <c r="F16" i="35"/>
  <c r="O17" i="38" l="1"/>
  <c r="O13" i="38"/>
  <c r="O7" i="38"/>
  <c r="M29" i="40"/>
  <c r="O14" i="38" s="1"/>
  <c r="M18" i="40"/>
  <c r="O8" i="38" s="1"/>
  <c r="M19" i="40"/>
  <c r="O9" i="38" s="1"/>
  <c r="M9" i="35"/>
  <c r="M6" i="35"/>
  <c r="M8" i="35"/>
  <c r="M7" i="35"/>
  <c r="M7" i="18"/>
  <c r="L35" i="35"/>
  <c r="L36" i="35"/>
  <c r="I34" i="35"/>
  <c r="L27" i="35"/>
  <c r="L28" i="35"/>
  <c r="L29" i="35"/>
  <c r="L30" i="35"/>
  <c r="M10" i="35"/>
  <c r="M5" i="35"/>
  <c r="M4" i="35"/>
  <c r="M3" i="35"/>
  <c r="M2" i="35"/>
  <c r="O12" i="38" l="1"/>
  <c r="F36" i="22"/>
  <c r="F35" i="22"/>
  <c r="F30" i="22"/>
  <c r="F29" i="22"/>
  <c r="F28" i="22"/>
  <c r="F27" i="22"/>
  <c r="F20" i="22"/>
  <c r="F19" i="22"/>
  <c r="F18" i="22"/>
  <c r="F17" i="22"/>
  <c r="F10" i="22"/>
  <c r="F9" i="22"/>
  <c r="F8" i="22"/>
  <c r="F7" i="22"/>
  <c r="F36" i="23"/>
  <c r="F35" i="23"/>
  <c r="F30" i="23"/>
  <c r="F29" i="23"/>
  <c r="F28" i="23"/>
  <c r="F27" i="23"/>
  <c r="F20" i="23"/>
  <c r="F19" i="23"/>
  <c r="F18" i="23"/>
  <c r="F17" i="23"/>
  <c r="F10" i="23"/>
  <c r="F9" i="23"/>
  <c r="F8" i="23"/>
  <c r="F7" i="23"/>
  <c r="F36" i="24"/>
  <c r="F35" i="24"/>
  <c r="F30" i="24"/>
  <c r="F29" i="24"/>
  <c r="F28" i="24"/>
  <c r="F27" i="24"/>
  <c r="F20" i="24"/>
  <c r="F19" i="24"/>
  <c r="F18" i="24"/>
  <c r="F17" i="24"/>
  <c r="F10" i="24"/>
  <c r="F9" i="24"/>
  <c r="F8" i="24"/>
  <c r="F7" i="24"/>
  <c r="F36" i="25"/>
  <c r="F35" i="25"/>
  <c r="F30" i="25"/>
  <c r="F29" i="25"/>
  <c r="F28" i="25"/>
  <c r="F27" i="25"/>
  <c r="F20" i="25"/>
  <c r="F19" i="25"/>
  <c r="F18" i="25"/>
  <c r="F17" i="25"/>
  <c r="F10" i="25"/>
  <c r="F9" i="25"/>
  <c r="F8" i="25"/>
  <c r="F7" i="25"/>
  <c r="F36" i="26"/>
  <c r="F35" i="26"/>
  <c r="F30" i="26"/>
  <c r="F29" i="26"/>
  <c r="F28" i="26"/>
  <c r="F27" i="26"/>
  <c r="F20" i="26"/>
  <c r="F19" i="26"/>
  <c r="F18" i="26"/>
  <c r="F17" i="26"/>
  <c r="F10" i="26"/>
  <c r="F9" i="26"/>
  <c r="F8" i="26"/>
  <c r="F7" i="26"/>
  <c r="F36" i="27"/>
  <c r="F35" i="27"/>
  <c r="F30" i="27"/>
  <c r="F29" i="27"/>
  <c r="F28" i="27"/>
  <c r="F27" i="27"/>
  <c r="F20" i="27"/>
  <c r="F19" i="27"/>
  <c r="F18" i="27"/>
  <c r="F17" i="27"/>
  <c r="F10" i="27"/>
  <c r="F9" i="27"/>
  <c r="F8" i="27"/>
  <c r="F7" i="27"/>
  <c r="F36" i="28"/>
  <c r="F35" i="28"/>
  <c r="F30" i="28"/>
  <c r="F29" i="28"/>
  <c r="F28" i="28"/>
  <c r="F27" i="28"/>
  <c r="F20" i="28"/>
  <c r="F19" i="28"/>
  <c r="F18" i="28"/>
  <c r="F17" i="28"/>
  <c r="F10" i="28"/>
  <c r="F9" i="28"/>
  <c r="F8" i="28"/>
  <c r="F7" i="28"/>
  <c r="F36" i="34"/>
  <c r="F35" i="34"/>
  <c r="F30" i="34"/>
  <c r="F29" i="34"/>
  <c r="F28" i="34"/>
  <c r="F27" i="34"/>
  <c r="F20" i="34"/>
  <c r="F19" i="34"/>
  <c r="F18" i="34"/>
  <c r="F17" i="34"/>
  <c r="F10" i="34"/>
  <c r="F9" i="34"/>
  <c r="F8" i="34"/>
  <c r="F7" i="34"/>
  <c r="F36" i="21"/>
  <c r="F35" i="21"/>
  <c r="F30" i="21"/>
  <c r="F29" i="21"/>
  <c r="F28" i="21"/>
  <c r="F27" i="21"/>
  <c r="F20" i="21"/>
  <c r="F19" i="21"/>
  <c r="F18" i="21"/>
  <c r="F17" i="21"/>
  <c r="F10" i="21"/>
  <c r="F9" i="21"/>
  <c r="F8" i="21"/>
  <c r="F7" i="21"/>
  <c r="F36" i="19"/>
  <c r="F35" i="19"/>
  <c r="F30" i="19"/>
  <c r="F29" i="19"/>
  <c r="F28" i="19"/>
  <c r="F27" i="19"/>
  <c r="F20" i="19"/>
  <c r="F19" i="19"/>
  <c r="F18" i="19"/>
  <c r="F17" i="19"/>
  <c r="F10" i="19"/>
  <c r="F9" i="19"/>
  <c r="F8" i="19"/>
  <c r="F7" i="19"/>
  <c r="F36" i="20"/>
  <c r="F35" i="20"/>
  <c r="F30" i="20"/>
  <c r="F29" i="20"/>
  <c r="F28" i="20"/>
  <c r="F27" i="20"/>
  <c r="F20" i="20"/>
  <c r="F19" i="20"/>
  <c r="F18" i="20"/>
  <c r="F17" i="20"/>
  <c r="F10" i="20"/>
  <c r="F9" i="20"/>
  <c r="F8" i="20"/>
  <c r="F7" i="20"/>
  <c r="F36" i="18"/>
  <c r="F35" i="18"/>
  <c r="F30" i="18"/>
  <c r="F29" i="18"/>
  <c r="F28" i="18"/>
  <c r="F27" i="18"/>
  <c r="F20" i="18"/>
  <c r="F19" i="18"/>
  <c r="F18" i="18"/>
  <c r="F17" i="18"/>
  <c r="F10" i="18"/>
  <c r="F9" i="18"/>
  <c r="F8" i="18"/>
  <c r="F7" i="18"/>
  <c r="M36" i="19"/>
  <c r="C18" i="38" s="1"/>
  <c r="M35" i="19"/>
  <c r="C17" i="38" s="1"/>
  <c r="M34" i="19"/>
  <c r="M33" i="19"/>
  <c r="M32" i="19"/>
  <c r="M30" i="19"/>
  <c r="C15" i="38" s="1"/>
  <c r="M29" i="19"/>
  <c r="C14" i="38" s="1"/>
  <c r="M28" i="19"/>
  <c r="C13" i="38" s="1"/>
  <c r="C12" i="38"/>
  <c r="M26" i="19"/>
  <c r="M25" i="19"/>
  <c r="M24" i="19"/>
  <c r="M23" i="19"/>
  <c r="M22" i="19"/>
  <c r="M20" i="19"/>
  <c r="C10" i="38" s="1"/>
  <c r="M19" i="19"/>
  <c r="C9" i="38" s="1"/>
  <c r="M18" i="19"/>
  <c r="C8" i="38" s="1"/>
  <c r="M17" i="19"/>
  <c r="C7" i="38" s="1"/>
  <c r="M16" i="19"/>
  <c r="M15" i="19"/>
  <c r="M14" i="19"/>
  <c r="M13" i="19"/>
  <c r="M12" i="19"/>
  <c r="M10" i="19"/>
  <c r="C5" i="38" s="1"/>
  <c r="M9" i="19"/>
  <c r="C4" i="38" s="1"/>
  <c r="M8" i="19"/>
  <c r="C3" i="38" s="1"/>
  <c r="M7" i="19"/>
  <c r="C2" i="38" s="1"/>
  <c r="M6" i="19"/>
  <c r="M5" i="19"/>
  <c r="M4" i="19"/>
  <c r="M3" i="19"/>
  <c r="M2" i="19"/>
  <c r="M36" i="20"/>
  <c r="D18" i="38" s="1"/>
  <c r="M35" i="20"/>
  <c r="D17" i="38" s="1"/>
  <c r="M34" i="20"/>
  <c r="M33" i="20"/>
  <c r="M32" i="20"/>
  <c r="M30" i="20"/>
  <c r="D15" i="38" s="1"/>
  <c r="M29" i="20"/>
  <c r="D14" i="38" s="1"/>
  <c r="M28" i="20"/>
  <c r="D13" i="38" s="1"/>
  <c r="D12" i="38"/>
  <c r="M26" i="20"/>
  <c r="M25" i="20"/>
  <c r="M24" i="20"/>
  <c r="M23" i="20"/>
  <c r="M22" i="20"/>
  <c r="M20" i="20"/>
  <c r="D10" i="38" s="1"/>
  <c r="M19" i="20"/>
  <c r="D9" i="38" s="1"/>
  <c r="M18" i="20"/>
  <c r="D8" i="38" s="1"/>
  <c r="M17" i="20"/>
  <c r="D7" i="38" s="1"/>
  <c r="M16" i="20"/>
  <c r="M15" i="20"/>
  <c r="M14" i="20"/>
  <c r="M13" i="20"/>
  <c r="M12" i="20"/>
  <c r="M10" i="20"/>
  <c r="D5" i="38" s="1"/>
  <c r="M9" i="20"/>
  <c r="D4" i="38" s="1"/>
  <c r="M8" i="20"/>
  <c r="D3" i="38" s="1"/>
  <c r="M7" i="20"/>
  <c r="D2" i="38" s="1"/>
  <c r="M6" i="20"/>
  <c r="M5" i="20"/>
  <c r="M4" i="20"/>
  <c r="M3" i="20"/>
  <c r="M2" i="20"/>
  <c r="M36" i="21"/>
  <c r="E18" i="38" s="1"/>
  <c r="M35" i="21"/>
  <c r="E17" i="38" s="1"/>
  <c r="M34" i="21"/>
  <c r="M33" i="21"/>
  <c r="M32" i="21"/>
  <c r="M30" i="21"/>
  <c r="E15" i="38" s="1"/>
  <c r="M29" i="21"/>
  <c r="E14" i="38" s="1"/>
  <c r="M28" i="21"/>
  <c r="E13" i="38" s="1"/>
  <c r="E12" i="38"/>
  <c r="M26" i="21"/>
  <c r="M25" i="21"/>
  <c r="M24" i="21"/>
  <c r="M23" i="21"/>
  <c r="M22" i="21"/>
  <c r="M20" i="21"/>
  <c r="E10" i="38" s="1"/>
  <c r="M19" i="21"/>
  <c r="E9" i="38" s="1"/>
  <c r="M18" i="21"/>
  <c r="E8" i="38" s="1"/>
  <c r="M17" i="21"/>
  <c r="E7" i="38" s="1"/>
  <c r="M16" i="21"/>
  <c r="M15" i="21"/>
  <c r="M14" i="21"/>
  <c r="M13" i="21"/>
  <c r="M12" i="21"/>
  <c r="M10" i="21"/>
  <c r="E5" i="38" s="1"/>
  <c r="M9" i="21"/>
  <c r="E4" i="38" s="1"/>
  <c r="M8" i="21"/>
  <c r="E3" i="38" s="1"/>
  <c r="M7" i="21"/>
  <c r="E2" i="38" s="1"/>
  <c r="M5" i="21"/>
  <c r="M4" i="21"/>
  <c r="M3" i="21"/>
  <c r="M2" i="21"/>
  <c r="M36" i="22"/>
  <c r="F18" i="38" s="1"/>
  <c r="M35" i="22"/>
  <c r="F17" i="38" s="1"/>
  <c r="M34" i="22"/>
  <c r="M33" i="22"/>
  <c r="M32" i="22"/>
  <c r="M30" i="22"/>
  <c r="F15" i="38" s="1"/>
  <c r="M29" i="22"/>
  <c r="F14" i="38" s="1"/>
  <c r="M28" i="22"/>
  <c r="F13" i="38" s="1"/>
  <c r="F12" i="38"/>
  <c r="M26" i="22"/>
  <c r="M25" i="22"/>
  <c r="M24" i="22"/>
  <c r="M23" i="22"/>
  <c r="M22" i="22"/>
  <c r="M20" i="22"/>
  <c r="F10" i="38" s="1"/>
  <c r="M19" i="22"/>
  <c r="F9" i="38" s="1"/>
  <c r="M18" i="22"/>
  <c r="F8" i="38" s="1"/>
  <c r="M17" i="22"/>
  <c r="F7" i="38" s="1"/>
  <c r="M16" i="22"/>
  <c r="M15" i="22"/>
  <c r="M14" i="22"/>
  <c r="M13" i="22"/>
  <c r="M12" i="22"/>
  <c r="M10" i="22"/>
  <c r="F5" i="38" s="1"/>
  <c r="M9" i="22"/>
  <c r="F4" i="38" s="1"/>
  <c r="M8" i="22"/>
  <c r="F3" i="38" s="1"/>
  <c r="M7" i="22"/>
  <c r="F2" i="38" s="1"/>
  <c r="M5" i="22"/>
  <c r="M4" i="22"/>
  <c r="M3" i="22"/>
  <c r="M2" i="22"/>
  <c r="M36" i="23"/>
  <c r="G18" i="38" s="1"/>
  <c r="M35" i="23"/>
  <c r="G17" i="38" s="1"/>
  <c r="M34" i="23"/>
  <c r="M33" i="23"/>
  <c r="M32" i="23"/>
  <c r="M30" i="23"/>
  <c r="G15" i="38" s="1"/>
  <c r="M29" i="23"/>
  <c r="G14" i="38" s="1"/>
  <c r="M28" i="23"/>
  <c r="G13" i="38" s="1"/>
  <c r="G12" i="38"/>
  <c r="M26" i="23"/>
  <c r="M25" i="23"/>
  <c r="M24" i="23"/>
  <c r="M23" i="23"/>
  <c r="M22" i="23"/>
  <c r="M20" i="23"/>
  <c r="G10" i="38" s="1"/>
  <c r="M19" i="23"/>
  <c r="G9" i="38" s="1"/>
  <c r="M18" i="23"/>
  <c r="G8" i="38" s="1"/>
  <c r="M17" i="23"/>
  <c r="G7" i="38" s="1"/>
  <c r="M16" i="23"/>
  <c r="M15" i="23"/>
  <c r="M14" i="23"/>
  <c r="M13" i="23"/>
  <c r="M12" i="23"/>
  <c r="M10" i="23"/>
  <c r="G5" i="38" s="1"/>
  <c r="M9" i="23"/>
  <c r="G4" i="38" s="1"/>
  <c r="M8" i="23"/>
  <c r="G3" i="38" s="1"/>
  <c r="M7" i="23"/>
  <c r="G2" i="38" s="1"/>
  <c r="M5" i="23"/>
  <c r="M4" i="23"/>
  <c r="M3" i="23"/>
  <c r="M2" i="23"/>
  <c r="M36" i="24"/>
  <c r="H18" i="38" s="1"/>
  <c r="M35" i="24"/>
  <c r="H17" i="38" s="1"/>
  <c r="M34" i="24"/>
  <c r="M33" i="24"/>
  <c r="M32" i="24"/>
  <c r="M30" i="24"/>
  <c r="H15" i="38" s="1"/>
  <c r="M29" i="24"/>
  <c r="H14" i="38" s="1"/>
  <c r="M28" i="24"/>
  <c r="H13" i="38" s="1"/>
  <c r="H12" i="38"/>
  <c r="M26" i="24"/>
  <c r="M25" i="24"/>
  <c r="M24" i="24"/>
  <c r="M23" i="24"/>
  <c r="M22" i="24"/>
  <c r="M20" i="24"/>
  <c r="H10" i="38" s="1"/>
  <c r="M19" i="24"/>
  <c r="H9" i="38" s="1"/>
  <c r="M18" i="24"/>
  <c r="H8" i="38" s="1"/>
  <c r="M17" i="24"/>
  <c r="H7" i="38" s="1"/>
  <c r="M16" i="24"/>
  <c r="M15" i="24"/>
  <c r="M14" i="24"/>
  <c r="M13" i="24"/>
  <c r="M12" i="24"/>
  <c r="M10" i="24"/>
  <c r="H5" i="38" s="1"/>
  <c r="M9" i="24"/>
  <c r="H4" i="38" s="1"/>
  <c r="M8" i="24"/>
  <c r="H3" i="38" s="1"/>
  <c r="M7" i="24"/>
  <c r="H2" i="38" s="1"/>
  <c r="M5" i="24"/>
  <c r="M4" i="24"/>
  <c r="M3" i="24"/>
  <c r="M2" i="24"/>
  <c r="M36" i="25"/>
  <c r="I18" i="38" s="1"/>
  <c r="M35" i="25"/>
  <c r="I17" i="38" s="1"/>
  <c r="M34" i="25"/>
  <c r="M33" i="25"/>
  <c r="M32" i="25"/>
  <c r="M30" i="25"/>
  <c r="I15" i="38" s="1"/>
  <c r="M29" i="25"/>
  <c r="I14" i="38" s="1"/>
  <c r="M28" i="25"/>
  <c r="I13" i="38" s="1"/>
  <c r="I12" i="38"/>
  <c r="M26" i="25"/>
  <c r="M25" i="25"/>
  <c r="M24" i="25"/>
  <c r="M23" i="25"/>
  <c r="M22" i="25"/>
  <c r="M20" i="25"/>
  <c r="I10" i="38" s="1"/>
  <c r="M19" i="25"/>
  <c r="I9" i="38" s="1"/>
  <c r="M18" i="25"/>
  <c r="I8" i="38" s="1"/>
  <c r="M17" i="25"/>
  <c r="I7" i="38" s="1"/>
  <c r="M16" i="25"/>
  <c r="M15" i="25"/>
  <c r="M14" i="25"/>
  <c r="M13" i="25"/>
  <c r="M12" i="25"/>
  <c r="M10" i="25"/>
  <c r="I5" i="38" s="1"/>
  <c r="M9" i="25"/>
  <c r="I4" i="38" s="1"/>
  <c r="M8" i="25"/>
  <c r="I3" i="38" s="1"/>
  <c r="M7" i="25"/>
  <c r="I2" i="38" s="1"/>
  <c r="M5" i="25"/>
  <c r="M4" i="25"/>
  <c r="M3" i="25"/>
  <c r="M2" i="25"/>
  <c r="M36" i="26"/>
  <c r="J18" i="38" s="1"/>
  <c r="M35" i="26"/>
  <c r="J17" i="38" s="1"/>
  <c r="M34" i="26"/>
  <c r="M33" i="26"/>
  <c r="M32" i="26"/>
  <c r="M30" i="26"/>
  <c r="J15" i="38" s="1"/>
  <c r="M29" i="26"/>
  <c r="J14" i="38" s="1"/>
  <c r="M28" i="26"/>
  <c r="J13" i="38" s="1"/>
  <c r="J12" i="38"/>
  <c r="M26" i="26"/>
  <c r="M25" i="26"/>
  <c r="M20" i="26"/>
  <c r="J10" i="38" s="1"/>
  <c r="M19" i="26"/>
  <c r="J9" i="38" s="1"/>
  <c r="M18" i="26"/>
  <c r="J8" i="38" s="1"/>
  <c r="M17" i="26"/>
  <c r="J7" i="38" s="1"/>
  <c r="M16" i="26"/>
  <c r="M15" i="26"/>
  <c r="M14" i="26"/>
  <c r="M13" i="26"/>
  <c r="M12" i="26"/>
  <c r="M10" i="26"/>
  <c r="J5" i="38" s="1"/>
  <c r="M9" i="26"/>
  <c r="J4" i="38" s="1"/>
  <c r="M8" i="26"/>
  <c r="J3" i="38" s="1"/>
  <c r="M7" i="26"/>
  <c r="J2" i="38" s="1"/>
  <c r="M5" i="26"/>
  <c r="M4" i="26"/>
  <c r="M3" i="26"/>
  <c r="M2" i="26"/>
  <c r="M36" i="27"/>
  <c r="K18" i="38" s="1"/>
  <c r="M35" i="27"/>
  <c r="K17" i="38" s="1"/>
  <c r="M34" i="27"/>
  <c r="M33" i="27"/>
  <c r="M32" i="27"/>
  <c r="M30" i="27"/>
  <c r="K15" i="38" s="1"/>
  <c r="M29" i="27"/>
  <c r="K14" i="38" s="1"/>
  <c r="M28" i="27"/>
  <c r="K13" i="38" s="1"/>
  <c r="K12" i="38"/>
  <c r="M26" i="27"/>
  <c r="M25" i="27"/>
  <c r="M24" i="27"/>
  <c r="M23" i="27"/>
  <c r="M22" i="27"/>
  <c r="M20" i="27"/>
  <c r="K10" i="38" s="1"/>
  <c r="M19" i="27"/>
  <c r="K9" i="38" s="1"/>
  <c r="M15" i="27"/>
  <c r="M14" i="27"/>
  <c r="M10" i="27"/>
  <c r="K5" i="38" s="1"/>
  <c r="M9" i="27"/>
  <c r="K4" i="38" s="1"/>
  <c r="M8" i="27"/>
  <c r="K3" i="38" s="1"/>
  <c r="M7" i="27"/>
  <c r="K2" i="38" s="1"/>
  <c r="M5" i="27"/>
  <c r="M4" i="27"/>
  <c r="M3" i="27"/>
  <c r="M2" i="27"/>
  <c r="M36" i="28"/>
  <c r="L18" i="38" s="1"/>
  <c r="M35" i="28"/>
  <c r="L17" i="38" s="1"/>
  <c r="M34" i="28"/>
  <c r="M33" i="28"/>
  <c r="M32" i="28"/>
  <c r="M30" i="28"/>
  <c r="L15" i="38" s="1"/>
  <c r="M29" i="28"/>
  <c r="L14" i="38" s="1"/>
  <c r="M28" i="28"/>
  <c r="L13" i="38" s="1"/>
  <c r="L12" i="38"/>
  <c r="M26" i="28"/>
  <c r="M25" i="28"/>
  <c r="M24" i="28"/>
  <c r="M23" i="28"/>
  <c r="M22" i="28"/>
  <c r="M20" i="28"/>
  <c r="L10" i="38" s="1"/>
  <c r="M19" i="28"/>
  <c r="L9" i="38" s="1"/>
  <c r="M18" i="28"/>
  <c r="L8" i="38" s="1"/>
  <c r="M17" i="28"/>
  <c r="L7" i="38" s="1"/>
  <c r="M16" i="28"/>
  <c r="M15" i="28"/>
  <c r="M14" i="28"/>
  <c r="M13" i="28"/>
  <c r="M12" i="28"/>
  <c r="M10" i="28"/>
  <c r="L5" i="38" s="1"/>
  <c r="M9" i="28"/>
  <c r="L4" i="38" s="1"/>
  <c r="M8" i="28"/>
  <c r="L3" i="38" s="1"/>
  <c r="M7" i="28"/>
  <c r="L2" i="38" s="1"/>
  <c r="M5" i="28"/>
  <c r="M4" i="28"/>
  <c r="M3" i="28"/>
  <c r="M2" i="28"/>
  <c r="M36" i="18"/>
  <c r="B18" i="38" s="1"/>
  <c r="M35" i="18"/>
  <c r="B17" i="38" s="1"/>
  <c r="M34" i="18"/>
  <c r="M33" i="18"/>
  <c r="M32" i="18"/>
  <c r="M30" i="18"/>
  <c r="B15" i="38" s="1"/>
  <c r="M29" i="18"/>
  <c r="B14" i="38" s="1"/>
  <c r="M28" i="18"/>
  <c r="B13" i="38" s="1"/>
  <c r="B12" i="38"/>
  <c r="M26" i="18"/>
  <c r="M25" i="18"/>
  <c r="M24" i="18"/>
  <c r="M23" i="18"/>
  <c r="M22" i="18"/>
  <c r="M20" i="18"/>
  <c r="B10" i="38" s="1"/>
  <c r="M19" i="18"/>
  <c r="B9" i="38" s="1"/>
  <c r="M18" i="18"/>
  <c r="B8" i="38" s="1"/>
  <c r="M17" i="18"/>
  <c r="B7" i="38" s="1"/>
  <c r="M16" i="18"/>
  <c r="M15" i="18"/>
  <c r="M14" i="18"/>
  <c r="M13" i="18"/>
  <c r="M12" i="18"/>
  <c r="M10" i="18"/>
  <c r="B5" i="38" s="1"/>
  <c r="M9" i="18"/>
  <c r="B4" i="38" s="1"/>
  <c r="M8" i="18"/>
  <c r="B3" i="38" s="1"/>
  <c r="B2" i="38"/>
  <c r="M6" i="18"/>
  <c r="M5" i="18"/>
  <c r="M4" i="18"/>
  <c r="M3" i="18"/>
  <c r="M2" i="18"/>
  <c r="M20" i="35"/>
  <c r="N10" i="38" s="1"/>
  <c r="M19" i="35"/>
  <c r="N9" i="38" s="1"/>
  <c r="M18" i="35"/>
  <c r="N8" i="38" s="1"/>
  <c r="M17" i="35"/>
  <c r="N7" i="38" s="1"/>
  <c r="M16" i="35"/>
  <c r="M15" i="35"/>
  <c r="M14" i="35"/>
  <c r="M13" i="35"/>
  <c r="M12" i="35"/>
  <c r="N5" i="38"/>
  <c r="N2" i="38"/>
  <c r="M18" i="34"/>
  <c r="M8" i="38" s="1"/>
  <c r="M10" i="34"/>
  <c r="M5" i="38" s="1"/>
  <c r="M9" i="34"/>
  <c r="M4" i="38" s="1"/>
  <c r="M7" i="34"/>
  <c r="M2" i="38" s="1"/>
  <c r="M8" i="34"/>
  <c r="M3" i="38" s="1"/>
  <c r="M36" i="34"/>
  <c r="M18" i="38" s="1"/>
  <c r="M35" i="34"/>
  <c r="M17" i="38" s="1"/>
  <c r="M34" i="34"/>
  <c r="M33" i="34"/>
  <c r="M32" i="34"/>
  <c r="M26" i="34"/>
  <c r="M14" i="38"/>
  <c r="M25" i="34"/>
  <c r="M24" i="34"/>
  <c r="M23" i="34"/>
  <c r="M16" i="34"/>
  <c r="M17" i="34"/>
  <c r="M7" i="38" s="1"/>
  <c r="M15" i="34"/>
  <c r="M14" i="34"/>
  <c r="M13" i="34"/>
  <c r="M12" i="34"/>
  <c r="M5" i="34"/>
  <c r="M4" i="34"/>
  <c r="M3" i="34"/>
  <c r="M30" i="34"/>
  <c r="M15" i="38" s="1"/>
  <c r="M13" i="38"/>
  <c r="M12" i="38"/>
  <c r="M22" i="34"/>
  <c r="M20" i="34"/>
  <c r="M10" i="38" s="1"/>
  <c r="M19" i="34"/>
  <c r="M9" i="38" s="1"/>
  <c r="M2" i="34"/>
  <c r="L8" i="35"/>
  <c r="L7" i="35"/>
  <c r="L10" i="35"/>
  <c r="L9" i="35"/>
  <c r="J7" i="35"/>
  <c r="J18" i="35"/>
  <c r="J17" i="35"/>
  <c r="J36" i="35"/>
  <c r="J35" i="35"/>
  <c r="J30" i="35"/>
  <c r="J29" i="35"/>
  <c r="J28" i="35"/>
  <c r="J27" i="35"/>
  <c r="J20" i="35"/>
  <c r="J19" i="35"/>
  <c r="J10" i="35"/>
  <c r="J9" i="35"/>
  <c r="J8" i="35"/>
  <c r="M30" i="40" l="1"/>
  <c r="O15" i="38" s="1"/>
  <c r="K36" i="35"/>
  <c r="H36" i="35"/>
  <c r="F36" i="35"/>
  <c r="E36" i="35"/>
  <c r="D36" i="35"/>
  <c r="C36" i="35"/>
  <c r="B36" i="35"/>
  <c r="K35" i="35"/>
  <c r="H35" i="35"/>
  <c r="F35" i="35"/>
  <c r="E35" i="35"/>
  <c r="D35" i="35"/>
  <c r="C35" i="35"/>
  <c r="B35" i="35"/>
  <c r="I24" i="35"/>
  <c r="K30" i="35"/>
  <c r="H30" i="35"/>
  <c r="F30" i="35"/>
  <c r="E30" i="35"/>
  <c r="D30" i="35"/>
  <c r="C30" i="35"/>
  <c r="B30" i="35"/>
  <c r="K29" i="35"/>
  <c r="H29" i="35"/>
  <c r="F29" i="35"/>
  <c r="E29" i="35"/>
  <c r="D29" i="35"/>
  <c r="C29" i="35"/>
  <c r="B29" i="35"/>
  <c r="K28" i="35"/>
  <c r="H28" i="35"/>
  <c r="F28" i="35"/>
  <c r="E28" i="35"/>
  <c r="D28" i="35"/>
  <c r="C28" i="35"/>
  <c r="B28" i="35"/>
  <c r="K27" i="35"/>
  <c r="H27" i="35"/>
  <c r="F27" i="35"/>
  <c r="E27" i="35"/>
  <c r="D27" i="35"/>
  <c r="C27" i="35"/>
  <c r="B27" i="35"/>
  <c r="K20" i="35"/>
  <c r="H20" i="35"/>
  <c r="F20" i="35"/>
  <c r="E20" i="35"/>
  <c r="D20" i="35"/>
  <c r="C20" i="35"/>
  <c r="B20" i="35"/>
  <c r="K19" i="35"/>
  <c r="H19" i="35"/>
  <c r="F19" i="35"/>
  <c r="E19" i="35"/>
  <c r="D19" i="35"/>
  <c r="C19" i="35"/>
  <c r="B19" i="35"/>
  <c r="K18" i="35"/>
  <c r="H18" i="35"/>
  <c r="F18" i="35"/>
  <c r="E18" i="35"/>
  <c r="D18" i="35"/>
  <c r="C18" i="35"/>
  <c r="B18" i="35"/>
  <c r="K17" i="35"/>
  <c r="H17" i="35"/>
  <c r="F17" i="35"/>
  <c r="E17" i="35"/>
  <c r="D17" i="35"/>
  <c r="C17" i="35"/>
  <c r="B17" i="35"/>
  <c r="I16" i="35"/>
  <c r="I20" i="35" s="1"/>
  <c r="I23" i="35" s="1"/>
  <c r="K10" i="35"/>
  <c r="H10" i="35"/>
  <c r="F10" i="35"/>
  <c r="E10" i="35"/>
  <c r="D10" i="35"/>
  <c r="C10" i="35"/>
  <c r="B10" i="35"/>
  <c r="K9" i="35"/>
  <c r="H9" i="35"/>
  <c r="F9" i="35"/>
  <c r="E9" i="35"/>
  <c r="D9" i="35"/>
  <c r="C9" i="35"/>
  <c r="B9" i="35"/>
  <c r="K8" i="35"/>
  <c r="H8" i="35"/>
  <c r="F8" i="35"/>
  <c r="E8" i="35"/>
  <c r="D8" i="35"/>
  <c r="C8" i="35"/>
  <c r="B8" i="35"/>
  <c r="K7" i="35"/>
  <c r="H7" i="35"/>
  <c r="F7" i="35"/>
  <c r="E7" i="35"/>
  <c r="D7" i="35"/>
  <c r="C7" i="35"/>
  <c r="B7" i="35"/>
  <c r="I6" i="35"/>
  <c r="I4" i="35"/>
  <c r="M36" i="40" l="1"/>
  <c r="O18" i="38" s="1"/>
  <c r="N13" i="38"/>
  <c r="M23" i="35"/>
  <c r="M29" i="35"/>
  <c r="N14" i="38" s="1"/>
  <c r="M24" i="35"/>
  <c r="I9" i="35"/>
  <c r="N4" i="38"/>
  <c r="N3" i="38"/>
  <c r="I29" i="35"/>
  <c r="I32" i="35" s="1"/>
  <c r="I28" i="35"/>
  <c r="I10" i="35"/>
  <c r="I7" i="35"/>
  <c r="I8" i="35"/>
  <c r="I17" i="35"/>
  <c r="I18" i="35"/>
  <c r="I19" i="35"/>
  <c r="I22" i="35" s="1"/>
  <c r="M35" i="35" l="1"/>
  <c r="N17" i="38" s="1"/>
  <c r="M32" i="35"/>
  <c r="N12" i="38"/>
  <c r="M22" i="35"/>
  <c r="I35" i="35"/>
  <c r="I25" i="35"/>
  <c r="I27" i="35"/>
  <c r="M26" i="35" l="1"/>
  <c r="M25" i="35"/>
  <c r="M30" i="35"/>
  <c r="N15" i="38" s="1"/>
  <c r="I30" i="35"/>
  <c r="I33" i="35" s="1"/>
  <c r="M36" i="35" l="1"/>
  <c r="N18" i="38" s="1"/>
  <c r="M34" i="35"/>
  <c r="M33" i="35"/>
  <c r="I36" i="35"/>
  <c r="K3" i="33" l="1"/>
  <c r="K4" i="33"/>
  <c r="K5" i="33"/>
  <c r="K6" i="33"/>
  <c r="K7" i="33"/>
  <c r="K8" i="33"/>
  <c r="K9" i="33"/>
  <c r="K10" i="33"/>
  <c r="K12" i="33"/>
  <c r="K13" i="33"/>
  <c r="K14" i="33"/>
  <c r="K15" i="33"/>
  <c r="K16" i="33"/>
  <c r="K17" i="33"/>
  <c r="K18" i="33"/>
  <c r="K19" i="33"/>
  <c r="K20" i="33"/>
  <c r="K22" i="33"/>
  <c r="K23" i="33"/>
  <c r="K24" i="33"/>
  <c r="K25" i="33"/>
  <c r="K26" i="33"/>
  <c r="K27" i="33"/>
  <c r="K28" i="33"/>
  <c r="K29" i="33"/>
  <c r="K30" i="33"/>
  <c r="K32" i="33"/>
  <c r="K33" i="33"/>
  <c r="K34" i="33"/>
  <c r="K35" i="33"/>
  <c r="K36" i="33"/>
  <c r="K2" i="33"/>
  <c r="K3" i="31"/>
  <c r="K4" i="31"/>
  <c r="K5" i="31"/>
  <c r="K6" i="31"/>
  <c r="K7" i="31"/>
  <c r="K8" i="31"/>
  <c r="K9" i="31"/>
  <c r="K10" i="31"/>
  <c r="K12" i="31"/>
  <c r="K13" i="31"/>
  <c r="K14" i="31"/>
  <c r="K15" i="31"/>
  <c r="K16" i="31"/>
  <c r="K17" i="31"/>
  <c r="K18" i="31"/>
  <c r="K19" i="31"/>
  <c r="K20" i="31"/>
  <c r="K22" i="31"/>
  <c r="K23" i="31"/>
  <c r="K24" i="31"/>
  <c r="K25" i="31"/>
  <c r="K26" i="31"/>
  <c r="K27" i="31"/>
  <c r="K28" i="31"/>
  <c r="K29" i="31"/>
  <c r="K30" i="31"/>
  <c r="K32" i="31"/>
  <c r="K33" i="31"/>
  <c r="K34" i="31"/>
  <c r="K35" i="31"/>
  <c r="K36" i="31"/>
  <c r="K2" i="31"/>
  <c r="AX36" i="32"/>
  <c r="AW36" i="32"/>
  <c r="AV36" i="32"/>
  <c r="AX35" i="32"/>
  <c r="AW35" i="32"/>
  <c r="AV35" i="32"/>
  <c r="AX30" i="32"/>
  <c r="AW30" i="32"/>
  <c r="AV30" i="32"/>
  <c r="AX29" i="32"/>
  <c r="AW29" i="32"/>
  <c r="AV29" i="32"/>
  <c r="AX28" i="32"/>
  <c r="AW28" i="32"/>
  <c r="AV28" i="32"/>
  <c r="AX27" i="32"/>
  <c r="AW27" i="32"/>
  <c r="AV27" i="32"/>
  <c r="AX20" i="32"/>
  <c r="AW20" i="32"/>
  <c r="AV20" i="32"/>
  <c r="AX19" i="32"/>
  <c r="AW19" i="32"/>
  <c r="AV19" i="32"/>
  <c r="AX18" i="32"/>
  <c r="AW18" i="32"/>
  <c r="AV18" i="32"/>
  <c r="AX17" i="32"/>
  <c r="AW17" i="32"/>
  <c r="AV17" i="32"/>
  <c r="AX10" i="32"/>
  <c r="AW10" i="32"/>
  <c r="AV10" i="32"/>
  <c r="AX9" i="32"/>
  <c r="AW9" i="32"/>
  <c r="AV9" i="32"/>
  <c r="AX8" i="32"/>
  <c r="AW8" i="32"/>
  <c r="AV8" i="32"/>
  <c r="AX7" i="32"/>
  <c r="AW7" i="32"/>
  <c r="AV7" i="32"/>
  <c r="AY34" i="32"/>
  <c r="AY33" i="32"/>
  <c r="AY32" i="32"/>
  <c r="AY35" i="32" s="1"/>
  <c r="AY26" i="32"/>
  <c r="AY25" i="32"/>
  <c r="AY24" i="32"/>
  <c r="AY23" i="32"/>
  <c r="AY22" i="32"/>
  <c r="AY16" i="32"/>
  <c r="AY15" i="32"/>
  <c r="AY14" i="32"/>
  <c r="AY19" i="32" s="1"/>
  <c r="AY13" i="32"/>
  <c r="AY12" i="32"/>
  <c r="AY17" i="32" s="1"/>
  <c r="AY6" i="32"/>
  <c r="AY5" i="32"/>
  <c r="AY4" i="32"/>
  <c r="AY3" i="32"/>
  <c r="AY2" i="32"/>
  <c r="BH36" i="29"/>
  <c r="BH35" i="29"/>
  <c r="BH30" i="29"/>
  <c r="BH29" i="29"/>
  <c r="BH28" i="29"/>
  <c r="BH27" i="29"/>
  <c r="BH20" i="29"/>
  <c r="BH19" i="29"/>
  <c r="BH18" i="29"/>
  <c r="BH17" i="29"/>
  <c r="BH10" i="29"/>
  <c r="BH9" i="29"/>
  <c r="BH8" i="29"/>
  <c r="BH7" i="29"/>
  <c r="BG36" i="29"/>
  <c r="BG35" i="29"/>
  <c r="BG30" i="29"/>
  <c r="BG29" i="29"/>
  <c r="BG28" i="29"/>
  <c r="BG27" i="29"/>
  <c r="BG20" i="29"/>
  <c r="BG19" i="29"/>
  <c r="BG18" i="29"/>
  <c r="BG17" i="29"/>
  <c r="BG10" i="29"/>
  <c r="BG9" i="29"/>
  <c r="BG8" i="29"/>
  <c r="BG7" i="29"/>
  <c r="BF36" i="29"/>
  <c r="BF35" i="29"/>
  <c r="BF30" i="29"/>
  <c r="BF29" i="29"/>
  <c r="BF28" i="29"/>
  <c r="BF27" i="29"/>
  <c r="BF20" i="29"/>
  <c r="BF19" i="29"/>
  <c r="BF18" i="29"/>
  <c r="BF17" i="29"/>
  <c r="BF10" i="29"/>
  <c r="BF9" i="29"/>
  <c r="BF8" i="29"/>
  <c r="BF7" i="29"/>
  <c r="BE36" i="29"/>
  <c r="BE35" i="29"/>
  <c r="BE30" i="29"/>
  <c r="BE29" i="29"/>
  <c r="BE28" i="29"/>
  <c r="BE27" i="29"/>
  <c r="BE20" i="29"/>
  <c r="BE19" i="29"/>
  <c r="BE18" i="29"/>
  <c r="BE17" i="29"/>
  <c r="BE10" i="29"/>
  <c r="BE9" i="29"/>
  <c r="BE8" i="29"/>
  <c r="BE7" i="29"/>
  <c r="BI34" i="29"/>
  <c r="BI33" i="29"/>
  <c r="BI36" i="29" s="1"/>
  <c r="BI32" i="29"/>
  <c r="BI26" i="29"/>
  <c r="BI25" i="29"/>
  <c r="BI24" i="29"/>
  <c r="BI23" i="29"/>
  <c r="BI22" i="29"/>
  <c r="BI16" i="29"/>
  <c r="BI15" i="29"/>
  <c r="BI20" i="29" s="1"/>
  <c r="BI14" i="29"/>
  <c r="BI13" i="29"/>
  <c r="BI18" i="29" s="1"/>
  <c r="BI12" i="29"/>
  <c r="BI6" i="29"/>
  <c r="BI5" i="29"/>
  <c r="BI4" i="29"/>
  <c r="BI3" i="29"/>
  <c r="BI2" i="29"/>
  <c r="E17" i="34"/>
  <c r="E18" i="34"/>
  <c r="E19" i="34"/>
  <c r="E20" i="34"/>
  <c r="E7" i="34"/>
  <c r="E8" i="34"/>
  <c r="E9" i="34"/>
  <c r="D17" i="34"/>
  <c r="D18" i="34"/>
  <c r="D19" i="34"/>
  <c r="D20" i="34"/>
  <c r="C7" i="34"/>
  <c r="C8" i="34"/>
  <c r="C9" i="34"/>
  <c r="C10" i="34"/>
  <c r="L36" i="34"/>
  <c r="K36" i="34"/>
  <c r="G36" i="34"/>
  <c r="J36" i="34"/>
  <c r="I36" i="34"/>
  <c r="H36" i="34"/>
  <c r="E36" i="34"/>
  <c r="D36" i="34"/>
  <c r="C36" i="34"/>
  <c r="B36" i="34"/>
  <c r="L35" i="34"/>
  <c r="K35" i="34"/>
  <c r="G35" i="34"/>
  <c r="J35" i="34"/>
  <c r="I35" i="34"/>
  <c r="H35" i="34"/>
  <c r="E35" i="34"/>
  <c r="D35" i="34"/>
  <c r="C35" i="34"/>
  <c r="B35" i="34"/>
  <c r="L30" i="34"/>
  <c r="K30" i="34"/>
  <c r="G30" i="34"/>
  <c r="J30" i="34"/>
  <c r="I30" i="34"/>
  <c r="H30" i="34"/>
  <c r="E30" i="34"/>
  <c r="D30" i="34"/>
  <c r="C30" i="34"/>
  <c r="B30" i="34"/>
  <c r="L29" i="34"/>
  <c r="K29" i="34"/>
  <c r="G29" i="34"/>
  <c r="J29" i="34"/>
  <c r="I29" i="34"/>
  <c r="H29" i="34"/>
  <c r="E29" i="34"/>
  <c r="D29" i="34"/>
  <c r="C29" i="34"/>
  <c r="B29" i="34"/>
  <c r="L28" i="34"/>
  <c r="K28" i="34"/>
  <c r="G28" i="34"/>
  <c r="J28" i="34"/>
  <c r="I28" i="34"/>
  <c r="H28" i="34"/>
  <c r="E28" i="34"/>
  <c r="D28" i="34"/>
  <c r="C28" i="34"/>
  <c r="B28" i="34"/>
  <c r="L27" i="34"/>
  <c r="K27" i="34"/>
  <c r="G27" i="34"/>
  <c r="J27" i="34"/>
  <c r="I27" i="34"/>
  <c r="H27" i="34"/>
  <c r="E27" i="34"/>
  <c r="D27" i="34"/>
  <c r="C27" i="34"/>
  <c r="B27" i="34"/>
  <c r="L20" i="34"/>
  <c r="K20" i="34"/>
  <c r="G20" i="34"/>
  <c r="J20" i="34"/>
  <c r="I20" i="34"/>
  <c r="H20" i="34"/>
  <c r="C20" i="34"/>
  <c r="B20" i="34"/>
  <c r="L19" i="34"/>
  <c r="K19" i="34"/>
  <c r="G19" i="34"/>
  <c r="J19" i="34"/>
  <c r="I19" i="34"/>
  <c r="H19" i="34"/>
  <c r="C19" i="34"/>
  <c r="B19" i="34"/>
  <c r="L18" i="34"/>
  <c r="K18" i="34"/>
  <c r="G18" i="34"/>
  <c r="J18" i="34"/>
  <c r="I18" i="34"/>
  <c r="H18" i="34"/>
  <c r="C18" i="34"/>
  <c r="B18" i="34"/>
  <c r="L17" i="34"/>
  <c r="K17" i="34"/>
  <c r="G17" i="34"/>
  <c r="J17" i="34"/>
  <c r="I17" i="34"/>
  <c r="H17" i="34"/>
  <c r="C17" i="34"/>
  <c r="B17" i="34"/>
  <c r="L10" i="34"/>
  <c r="K10" i="34"/>
  <c r="G10" i="34"/>
  <c r="J10" i="34"/>
  <c r="I10" i="34"/>
  <c r="H10" i="34"/>
  <c r="E10" i="34"/>
  <c r="D10" i="34"/>
  <c r="B10" i="34"/>
  <c r="L9" i="34"/>
  <c r="K9" i="34"/>
  <c r="G9" i="34"/>
  <c r="J9" i="34"/>
  <c r="I9" i="34"/>
  <c r="H9" i="34"/>
  <c r="D9" i="34"/>
  <c r="B9" i="34"/>
  <c r="L8" i="34"/>
  <c r="K8" i="34"/>
  <c r="G8" i="34"/>
  <c r="J8" i="34"/>
  <c r="I8" i="34"/>
  <c r="H8" i="34"/>
  <c r="D8" i="34"/>
  <c r="B8" i="34"/>
  <c r="L7" i="34"/>
  <c r="K7" i="34"/>
  <c r="G7" i="34"/>
  <c r="J7" i="34"/>
  <c r="I7" i="34"/>
  <c r="H7" i="34"/>
  <c r="D7" i="34"/>
  <c r="B7" i="34"/>
  <c r="AY18" i="32" l="1"/>
  <c r="AY29" i="32"/>
  <c r="AY20" i="32"/>
  <c r="AY36" i="32"/>
  <c r="AY10" i="32"/>
  <c r="AY8" i="32"/>
  <c r="AY28" i="32"/>
  <c r="AY30" i="32"/>
  <c r="AY7" i="32"/>
  <c r="AY9" i="32"/>
  <c r="AY27" i="32"/>
  <c r="BI9" i="29"/>
  <c r="BI35" i="29"/>
  <c r="BI28" i="29"/>
  <c r="BI30" i="29"/>
  <c r="BI8" i="29"/>
  <c r="BI10" i="29"/>
  <c r="BI7" i="29"/>
  <c r="BI17" i="29"/>
  <c r="BI19" i="29"/>
  <c r="BI29" i="29"/>
  <c r="BI27" i="29"/>
  <c r="E10" i="19"/>
  <c r="AS36" i="32" l="1"/>
  <c r="AR36" i="32"/>
  <c r="AQ36" i="32"/>
  <c r="AN36" i="32"/>
  <c r="AM36" i="32"/>
  <c r="AL36" i="32"/>
  <c r="AI36" i="32"/>
  <c r="AH36" i="32"/>
  <c r="AG36" i="32"/>
  <c r="AD36" i="32"/>
  <c r="AC36" i="32"/>
  <c r="AB36" i="32"/>
  <c r="Y36" i="32"/>
  <c r="X36" i="32"/>
  <c r="W36" i="32"/>
  <c r="T36" i="32"/>
  <c r="S36" i="32"/>
  <c r="R36" i="32"/>
  <c r="AS35" i="32"/>
  <c r="AR35" i="32"/>
  <c r="AQ35" i="32"/>
  <c r="AN35" i="32"/>
  <c r="AM35" i="32"/>
  <c r="AL35" i="32"/>
  <c r="AI35" i="32"/>
  <c r="AH35" i="32"/>
  <c r="AG35" i="32"/>
  <c r="AD35" i="32"/>
  <c r="AC35" i="32"/>
  <c r="AB35" i="32"/>
  <c r="Y35" i="32"/>
  <c r="X35" i="32"/>
  <c r="W35" i="32"/>
  <c r="T35" i="32"/>
  <c r="S35" i="32"/>
  <c r="R35" i="32"/>
  <c r="AT34" i="32"/>
  <c r="J34" i="33" s="1"/>
  <c r="AO34" i="32"/>
  <c r="I34" i="33" s="1"/>
  <c r="AJ34" i="32"/>
  <c r="H34" i="33" s="1"/>
  <c r="AE34" i="32"/>
  <c r="G34" i="33" s="1"/>
  <c r="Z34" i="32"/>
  <c r="F34" i="33" s="1"/>
  <c r="U34" i="32"/>
  <c r="E34" i="33" s="1"/>
  <c r="O34" i="32"/>
  <c r="N34" i="32"/>
  <c r="M34" i="32"/>
  <c r="J34" i="32"/>
  <c r="I34" i="32"/>
  <c r="H34" i="32"/>
  <c r="E34" i="32"/>
  <c r="D34" i="32"/>
  <c r="C34" i="32"/>
  <c r="AT33" i="32"/>
  <c r="J33" i="33" s="1"/>
  <c r="AO33" i="32"/>
  <c r="AO36" i="32" s="1"/>
  <c r="I36" i="33" s="1"/>
  <c r="AJ33" i="32"/>
  <c r="H33" i="33" s="1"/>
  <c r="AE33" i="32"/>
  <c r="AE36" i="32" s="1"/>
  <c r="G36" i="33" s="1"/>
  <c r="Z33" i="32"/>
  <c r="U33" i="32"/>
  <c r="O33" i="32"/>
  <c r="N33" i="32"/>
  <c r="M33" i="32"/>
  <c r="J33" i="32"/>
  <c r="I33" i="32"/>
  <c r="H33" i="32"/>
  <c r="E33" i="32"/>
  <c r="D33" i="32"/>
  <c r="C33" i="32"/>
  <c r="AT32" i="32"/>
  <c r="J32" i="33" s="1"/>
  <c r="AO32" i="32"/>
  <c r="AO35" i="32" s="1"/>
  <c r="I35" i="33" s="1"/>
  <c r="AJ32" i="32"/>
  <c r="H32" i="33" s="1"/>
  <c r="AE32" i="32"/>
  <c r="AE35" i="32" s="1"/>
  <c r="G35" i="33" s="1"/>
  <c r="Z32" i="32"/>
  <c r="U32" i="32"/>
  <c r="O32" i="32"/>
  <c r="N32" i="32"/>
  <c r="M32" i="32"/>
  <c r="J32" i="32"/>
  <c r="I32" i="32"/>
  <c r="H32" i="32"/>
  <c r="E32" i="32"/>
  <c r="D32" i="32"/>
  <c r="C32" i="32"/>
  <c r="AS30" i="32"/>
  <c r="AR30" i="32"/>
  <c r="AQ30" i="32"/>
  <c r="AN30" i="32"/>
  <c r="AM30" i="32"/>
  <c r="AL30" i="32"/>
  <c r="AI30" i="32"/>
  <c r="AH30" i="32"/>
  <c r="AG30" i="32"/>
  <c r="AD30" i="32"/>
  <c r="AC30" i="32"/>
  <c r="AB30" i="32"/>
  <c r="Y30" i="32"/>
  <c r="X30" i="32"/>
  <c r="W30" i="32"/>
  <c r="T30" i="32"/>
  <c r="S30" i="32"/>
  <c r="R30" i="32"/>
  <c r="AS29" i="32"/>
  <c r="AR29" i="32"/>
  <c r="AQ29" i="32"/>
  <c r="AN29" i="32"/>
  <c r="AM29" i="32"/>
  <c r="AL29" i="32"/>
  <c r="AI29" i="32"/>
  <c r="AH29" i="32"/>
  <c r="AG29" i="32"/>
  <c r="AD29" i="32"/>
  <c r="AC29" i="32"/>
  <c r="AB29" i="32"/>
  <c r="Y29" i="32"/>
  <c r="X29" i="32"/>
  <c r="W29" i="32"/>
  <c r="T29" i="32"/>
  <c r="S29" i="32"/>
  <c r="R29" i="32"/>
  <c r="AS28" i="32"/>
  <c r="AR28" i="32"/>
  <c r="AQ28" i="32"/>
  <c r="AN28" i="32"/>
  <c r="AM28" i="32"/>
  <c r="AL28" i="32"/>
  <c r="AI28" i="32"/>
  <c r="AH28" i="32"/>
  <c r="AG28" i="32"/>
  <c r="AD28" i="32"/>
  <c r="AC28" i="32"/>
  <c r="AB28" i="32"/>
  <c r="Y28" i="32"/>
  <c r="X28" i="32"/>
  <c r="W28" i="32"/>
  <c r="T28" i="32"/>
  <c r="S28" i="32"/>
  <c r="R28" i="32"/>
  <c r="AS27" i="32"/>
  <c r="AR27" i="32"/>
  <c r="AQ27" i="32"/>
  <c r="AN27" i="32"/>
  <c r="AM27" i="32"/>
  <c r="AL27" i="32"/>
  <c r="AI27" i="32"/>
  <c r="AH27" i="32"/>
  <c r="AG27" i="32"/>
  <c r="AD27" i="32"/>
  <c r="AC27" i="32"/>
  <c r="AB27" i="32"/>
  <c r="Y27" i="32"/>
  <c r="X27" i="32"/>
  <c r="W27" i="32"/>
  <c r="T27" i="32"/>
  <c r="S27" i="32"/>
  <c r="R27" i="32"/>
  <c r="AT26" i="32"/>
  <c r="J26" i="33" s="1"/>
  <c r="AO26" i="32"/>
  <c r="I26" i="33" s="1"/>
  <c r="AJ26" i="32"/>
  <c r="H26" i="33" s="1"/>
  <c r="AE26" i="32"/>
  <c r="Z26" i="32"/>
  <c r="F26" i="33" s="1"/>
  <c r="U26" i="32"/>
  <c r="E26" i="33" s="1"/>
  <c r="O26" i="32"/>
  <c r="N26" i="32"/>
  <c r="M26" i="32"/>
  <c r="J26" i="32"/>
  <c r="I26" i="32"/>
  <c r="H26" i="32"/>
  <c r="E26" i="32"/>
  <c r="D26" i="32"/>
  <c r="C26" i="32"/>
  <c r="AT25" i="32"/>
  <c r="AO25" i="32"/>
  <c r="AJ25" i="32"/>
  <c r="AE25" i="32"/>
  <c r="AE30" i="32" s="1"/>
  <c r="G30" i="33" s="1"/>
  <c r="Z25" i="32"/>
  <c r="U25" i="32"/>
  <c r="E25" i="33" s="1"/>
  <c r="O25" i="32"/>
  <c r="N25" i="32"/>
  <c r="M25" i="32"/>
  <c r="J25" i="32"/>
  <c r="I25" i="32"/>
  <c r="H25" i="32"/>
  <c r="E25" i="32"/>
  <c r="D25" i="32"/>
  <c r="C25" i="32"/>
  <c r="AT24" i="32"/>
  <c r="J24" i="33" s="1"/>
  <c r="AO24" i="32"/>
  <c r="I24" i="33" s="1"/>
  <c r="AJ24" i="32"/>
  <c r="AJ29" i="32" s="1"/>
  <c r="H29" i="33" s="1"/>
  <c r="AE24" i="32"/>
  <c r="AE29" i="32" s="1"/>
  <c r="G29" i="33" s="1"/>
  <c r="Z24" i="32"/>
  <c r="F24" i="33" s="1"/>
  <c r="U24" i="32"/>
  <c r="O24" i="32"/>
  <c r="N24" i="32"/>
  <c r="M24" i="32"/>
  <c r="J24" i="32"/>
  <c r="I24" i="32"/>
  <c r="H24" i="32"/>
  <c r="E24" i="32"/>
  <c r="D24" i="32"/>
  <c r="C24" i="32"/>
  <c r="AT23" i="32"/>
  <c r="AO23" i="32"/>
  <c r="AJ23" i="32"/>
  <c r="AJ28" i="32" s="1"/>
  <c r="H28" i="33" s="1"/>
  <c r="AE23" i="32"/>
  <c r="G23" i="33" s="1"/>
  <c r="Z23" i="32"/>
  <c r="U23" i="32"/>
  <c r="O23" i="32"/>
  <c r="N23" i="32"/>
  <c r="M23" i="32"/>
  <c r="J23" i="32"/>
  <c r="I23" i="32"/>
  <c r="H23" i="32"/>
  <c r="E23" i="32"/>
  <c r="D23" i="32"/>
  <c r="C23" i="32"/>
  <c r="AT22" i="32"/>
  <c r="J22" i="33" s="1"/>
  <c r="AO22" i="32"/>
  <c r="I22" i="33" s="1"/>
  <c r="AJ22" i="32"/>
  <c r="H22" i="33" s="1"/>
  <c r="AE22" i="32"/>
  <c r="G22" i="33" s="1"/>
  <c r="Z22" i="32"/>
  <c r="U22" i="32"/>
  <c r="E22" i="33" s="1"/>
  <c r="O22" i="32"/>
  <c r="N22" i="32"/>
  <c r="M22" i="32"/>
  <c r="J22" i="32"/>
  <c r="I22" i="32"/>
  <c r="H22" i="32"/>
  <c r="E22" i="32"/>
  <c r="D22" i="32"/>
  <c r="C22" i="32"/>
  <c r="AS20" i="32"/>
  <c r="AR20" i="32"/>
  <c r="AQ20" i="32"/>
  <c r="AN20" i="32"/>
  <c r="AM20" i="32"/>
  <c r="AL20" i="32"/>
  <c r="AI20" i="32"/>
  <c r="AH20" i="32"/>
  <c r="AG20" i="32"/>
  <c r="AD20" i="32"/>
  <c r="AC20" i="32"/>
  <c r="AB20" i="32"/>
  <c r="Y20" i="32"/>
  <c r="X20" i="32"/>
  <c r="W20" i="32"/>
  <c r="T20" i="32"/>
  <c r="S20" i="32"/>
  <c r="R20" i="32"/>
  <c r="AS19" i="32"/>
  <c r="AR19" i="32"/>
  <c r="AQ19" i="32"/>
  <c r="AN19" i="32"/>
  <c r="AM19" i="32"/>
  <c r="AL19" i="32"/>
  <c r="AI19" i="32"/>
  <c r="AH19" i="32"/>
  <c r="AG19" i="32"/>
  <c r="AD19" i="32"/>
  <c r="AC19" i="32"/>
  <c r="AB19" i="32"/>
  <c r="Y19" i="32"/>
  <c r="X19" i="32"/>
  <c r="W19" i="32"/>
  <c r="T19" i="32"/>
  <c r="S19" i="32"/>
  <c r="R19" i="32"/>
  <c r="AS18" i="32"/>
  <c r="AR18" i="32"/>
  <c r="AQ18" i="32"/>
  <c r="AN18" i="32"/>
  <c r="AM18" i="32"/>
  <c r="AL18" i="32"/>
  <c r="AI18" i="32"/>
  <c r="AH18" i="32"/>
  <c r="AG18" i="32"/>
  <c r="AD18" i="32"/>
  <c r="AC18" i="32"/>
  <c r="AB18" i="32"/>
  <c r="Y18" i="32"/>
  <c r="X18" i="32"/>
  <c r="W18" i="32"/>
  <c r="T18" i="32"/>
  <c r="S18" i="32"/>
  <c r="R18" i="32"/>
  <c r="AS17" i="32"/>
  <c r="AR17" i="32"/>
  <c r="AQ17" i="32"/>
  <c r="AN17" i="32"/>
  <c r="AM17" i="32"/>
  <c r="AL17" i="32"/>
  <c r="AI17" i="32"/>
  <c r="AH17" i="32"/>
  <c r="AG17" i="32"/>
  <c r="AD17" i="32"/>
  <c r="AC17" i="32"/>
  <c r="AB17" i="32"/>
  <c r="Y17" i="32"/>
  <c r="X17" i="32"/>
  <c r="W17" i="32"/>
  <c r="T17" i="32"/>
  <c r="S17" i="32"/>
  <c r="R17" i="32"/>
  <c r="AT16" i="32"/>
  <c r="J16" i="33" s="1"/>
  <c r="AO16" i="32"/>
  <c r="I16" i="33" s="1"/>
  <c r="AJ16" i="32"/>
  <c r="H16" i="33" s="1"/>
  <c r="AE16" i="32"/>
  <c r="G16" i="33" s="1"/>
  <c r="Z16" i="32"/>
  <c r="F16" i="33" s="1"/>
  <c r="U16" i="32"/>
  <c r="E16" i="33" s="1"/>
  <c r="O16" i="32"/>
  <c r="N16" i="32"/>
  <c r="M16" i="32"/>
  <c r="J16" i="32"/>
  <c r="I16" i="32"/>
  <c r="H16" i="32"/>
  <c r="E16" i="32"/>
  <c r="D16" i="32"/>
  <c r="C16" i="32"/>
  <c r="AT15" i="32"/>
  <c r="AO15" i="32"/>
  <c r="I15" i="33" s="1"/>
  <c r="AJ15" i="32"/>
  <c r="H15" i="33" s="1"/>
  <c r="AE15" i="32"/>
  <c r="AE20" i="32" s="1"/>
  <c r="G20" i="33" s="1"/>
  <c r="Z15" i="32"/>
  <c r="F15" i="33" s="1"/>
  <c r="U15" i="32"/>
  <c r="O15" i="32"/>
  <c r="N15" i="32"/>
  <c r="M15" i="32"/>
  <c r="J15" i="32"/>
  <c r="I15" i="32"/>
  <c r="H15" i="32"/>
  <c r="E15" i="32"/>
  <c r="D15" i="32"/>
  <c r="C15" i="32"/>
  <c r="AT14" i="32"/>
  <c r="J14" i="33" s="1"/>
  <c r="AO14" i="32"/>
  <c r="I14" i="33" s="1"/>
  <c r="AJ14" i="32"/>
  <c r="H14" i="33" s="1"/>
  <c r="AE14" i="32"/>
  <c r="AE19" i="32" s="1"/>
  <c r="G19" i="33" s="1"/>
  <c r="Z14" i="32"/>
  <c r="U14" i="32"/>
  <c r="E14" i="33" s="1"/>
  <c r="O14" i="32"/>
  <c r="N14" i="32"/>
  <c r="M14" i="32"/>
  <c r="J14" i="32"/>
  <c r="I14" i="32"/>
  <c r="H14" i="32"/>
  <c r="E14" i="32"/>
  <c r="D14" i="32"/>
  <c r="C14" i="32"/>
  <c r="AT13" i="32"/>
  <c r="J13" i="33" s="1"/>
  <c r="AO13" i="32"/>
  <c r="AJ13" i="32"/>
  <c r="AJ18" i="32" s="1"/>
  <c r="H18" i="33" s="1"/>
  <c r="AE13" i="32"/>
  <c r="G13" i="33" s="1"/>
  <c r="Z13" i="32"/>
  <c r="F13" i="33" s="1"/>
  <c r="U13" i="32"/>
  <c r="E13" i="33" s="1"/>
  <c r="O13" i="32"/>
  <c r="N13" i="32"/>
  <c r="M13" i="32"/>
  <c r="J13" i="32"/>
  <c r="I13" i="32"/>
  <c r="H13" i="32"/>
  <c r="E13" i="32"/>
  <c r="D13" i="32"/>
  <c r="C13" i="32"/>
  <c r="AT12" i="32"/>
  <c r="AO12" i="32"/>
  <c r="I12" i="33" s="1"/>
  <c r="AJ12" i="32"/>
  <c r="H12" i="33" s="1"/>
  <c r="AE12" i="32"/>
  <c r="G12" i="33" s="1"/>
  <c r="Z12" i="32"/>
  <c r="F12" i="33" s="1"/>
  <c r="U12" i="32"/>
  <c r="E12" i="33" s="1"/>
  <c r="O12" i="32"/>
  <c r="N12" i="32"/>
  <c r="M12" i="32"/>
  <c r="J12" i="32"/>
  <c r="I12" i="32"/>
  <c r="H12" i="32"/>
  <c r="E12" i="32"/>
  <c r="D12" i="32"/>
  <c r="C12" i="32"/>
  <c r="AS10" i="32"/>
  <c r="AR10" i="32"/>
  <c r="AQ10" i="32"/>
  <c r="AN10" i="32"/>
  <c r="AM10" i="32"/>
  <c r="AL10" i="32"/>
  <c r="AI10" i="32"/>
  <c r="AH10" i="32"/>
  <c r="AG10" i="32"/>
  <c r="AD10" i="32"/>
  <c r="AC10" i="32"/>
  <c r="AB10" i="32"/>
  <c r="Y10" i="32"/>
  <c r="X10" i="32"/>
  <c r="W10" i="32"/>
  <c r="T10" i="32"/>
  <c r="S10" i="32"/>
  <c r="R10" i="32"/>
  <c r="AS9" i="32"/>
  <c r="AR9" i="32"/>
  <c r="AQ9" i="32"/>
  <c r="AN9" i="32"/>
  <c r="AM9" i="32"/>
  <c r="AL9" i="32"/>
  <c r="AI9" i="32"/>
  <c r="AH9" i="32"/>
  <c r="AG9" i="32"/>
  <c r="AD9" i="32"/>
  <c r="AC9" i="32"/>
  <c r="AB9" i="32"/>
  <c r="Y9" i="32"/>
  <c r="X9" i="32"/>
  <c r="W9" i="32"/>
  <c r="T9" i="32"/>
  <c r="S9" i="32"/>
  <c r="R9" i="32"/>
  <c r="AS8" i="32"/>
  <c r="AR8" i="32"/>
  <c r="AQ8" i="32"/>
  <c r="AN8" i="32"/>
  <c r="AM8" i="32"/>
  <c r="AL8" i="32"/>
  <c r="AI8" i="32"/>
  <c r="AH8" i="32"/>
  <c r="AG8" i="32"/>
  <c r="AD8" i="32"/>
  <c r="AC8" i="32"/>
  <c r="AB8" i="32"/>
  <c r="Y8" i="32"/>
  <c r="X8" i="32"/>
  <c r="W8" i="32"/>
  <c r="T8" i="32"/>
  <c r="S8" i="32"/>
  <c r="R8" i="32"/>
  <c r="AS7" i="32"/>
  <c r="AR7" i="32"/>
  <c r="AQ7" i="32"/>
  <c r="AN7" i="32"/>
  <c r="AM7" i="32"/>
  <c r="AL7" i="32"/>
  <c r="AI7" i="32"/>
  <c r="AH7" i="32"/>
  <c r="AG7" i="32"/>
  <c r="AD7" i="32"/>
  <c r="AC7" i="32"/>
  <c r="AB7" i="32"/>
  <c r="Y7" i="32"/>
  <c r="X7" i="32"/>
  <c r="W7" i="32"/>
  <c r="T7" i="32"/>
  <c r="S7" i="32"/>
  <c r="R7" i="32"/>
  <c r="AT6" i="32"/>
  <c r="J6" i="33" s="1"/>
  <c r="AO6" i="32"/>
  <c r="I6" i="33" s="1"/>
  <c r="AJ6" i="32"/>
  <c r="H6" i="33" s="1"/>
  <c r="AE6" i="32"/>
  <c r="G6" i="33" s="1"/>
  <c r="Z6" i="32"/>
  <c r="F6" i="33" s="1"/>
  <c r="U6" i="32"/>
  <c r="E6" i="33" s="1"/>
  <c r="O6" i="32"/>
  <c r="N6" i="32"/>
  <c r="M6" i="32"/>
  <c r="J6" i="32"/>
  <c r="I6" i="32"/>
  <c r="H6" i="32"/>
  <c r="E6" i="32"/>
  <c r="D6" i="32"/>
  <c r="C6" i="32"/>
  <c r="AT5" i="32"/>
  <c r="AT10" i="32" s="1"/>
  <c r="J10" i="33" s="1"/>
  <c r="AO5" i="32"/>
  <c r="AJ5" i="32"/>
  <c r="AJ10" i="32" s="1"/>
  <c r="H10" i="33" s="1"/>
  <c r="AE5" i="32"/>
  <c r="G5" i="33" s="1"/>
  <c r="Z5" i="32"/>
  <c r="Z10" i="32" s="1"/>
  <c r="F10" i="33" s="1"/>
  <c r="U5" i="32"/>
  <c r="E5" i="33" s="1"/>
  <c r="O5" i="32"/>
  <c r="N5" i="32"/>
  <c r="M5" i="32"/>
  <c r="J5" i="32"/>
  <c r="I5" i="32"/>
  <c r="H5" i="32"/>
  <c r="E5" i="32"/>
  <c r="D5" i="32"/>
  <c r="C5" i="32"/>
  <c r="AT4" i="32"/>
  <c r="AT9" i="32" s="1"/>
  <c r="J9" i="33" s="1"/>
  <c r="AO4" i="32"/>
  <c r="AJ4" i="32"/>
  <c r="AJ9" i="32" s="1"/>
  <c r="H9" i="33" s="1"/>
  <c r="AE4" i="32"/>
  <c r="G4" i="33" s="1"/>
  <c r="Z4" i="32"/>
  <c r="F4" i="33" s="1"/>
  <c r="U4" i="32"/>
  <c r="E4" i="33" s="1"/>
  <c r="O4" i="32"/>
  <c r="N4" i="32"/>
  <c r="M4" i="32"/>
  <c r="J4" i="32"/>
  <c r="I4" i="32"/>
  <c r="H4" i="32"/>
  <c r="E4" i="32"/>
  <c r="D4" i="32"/>
  <c r="C4" i="32"/>
  <c r="AT3" i="32"/>
  <c r="AO3" i="32"/>
  <c r="I3" i="33" s="1"/>
  <c r="AJ3" i="32"/>
  <c r="H3" i="33" s="1"/>
  <c r="AE3" i="32"/>
  <c r="G3" i="33" s="1"/>
  <c r="Z3" i="32"/>
  <c r="F3" i="33" s="1"/>
  <c r="U3" i="32"/>
  <c r="O3" i="32"/>
  <c r="N3" i="32"/>
  <c r="M3" i="32"/>
  <c r="J3" i="32"/>
  <c r="I3" i="32"/>
  <c r="H3" i="32"/>
  <c r="E3" i="32"/>
  <c r="D3" i="32"/>
  <c r="C3" i="32"/>
  <c r="AT2" i="32"/>
  <c r="J2" i="33" s="1"/>
  <c r="AO2" i="32"/>
  <c r="AJ2" i="32"/>
  <c r="H2" i="33" s="1"/>
  <c r="AE2" i="32"/>
  <c r="G2" i="33" s="1"/>
  <c r="Z2" i="32"/>
  <c r="U2" i="32"/>
  <c r="O2" i="32"/>
  <c r="N2" i="32"/>
  <c r="M2" i="32"/>
  <c r="J2" i="32"/>
  <c r="I2" i="32"/>
  <c r="H2" i="32"/>
  <c r="E2" i="32"/>
  <c r="D2" i="32"/>
  <c r="C2" i="32"/>
  <c r="J36" i="31"/>
  <c r="J35" i="31"/>
  <c r="J34" i="31"/>
  <c r="J33" i="31"/>
  <c r="J32" i="31"/>
  <c r="J30" i="31"/>
  <c r="J29" i="31"/>
  <c r="J28" i="31"/>
  <c r="J27" i="31"/>
  <c r="J26" i="31"/>
  <c r="J25" i="31"/>
  <c r="J24" i="31"/>
  <c r="J23" i="31"/>
  <c r="J22" i="31"/>
  <c r="J20" i="31"/>
  <c r="J19" i="31"/>
  <c r="J18" i="31"/>
  <c r="J17" i="31"/>
  <c r="J16" i="31"/>
  <c r="J15" i="31"/>
  <c r="J14" i="31"/>
  <c r="J13" i="31"/>
  <c r="J12" i="31"/>
  <c r="J10" i="31"/>
  <c r="J9" i="31"/>
  <c r="J8" i="31"/>
  <c r="J7" i="31"/>
  <c r="J6" i="31"/>
  <c r="J5" i="31"/>
  <c r="J4" i="31"/>
  <c r="J3" i="31"/>
  <c r="J2" i="31"/>
  <c r="BC34" i="29"/>
  <c r="BC33" i="29"/>
  <c r="BC36" i="29" s="1"/>
  <c r="BC32" i="29"/>
  <c r="BC35" i="29" s="1"/>
  <c r="BC30" i="29"/>
  <c r="BC29" i="29"/>
  <c r="BC28" i="29"/>
  <c r="BC26" i="29"/>
  <c r="BC25" i="29"/>
  <c r="BC24" i="29"/>
  <c r="BC23" i="29"/>
  <c r="BC22" i="29"/>
  <c r="BC27" i="29" s="1"/>
  <c r="BC20" i="29"/>
  <c r="BC19" i="29"/>
  <c r="BC16" i="29"/>
  <c r="BC15" i="29"/>
  <c r="BC14" i="29"/>
  <c r="BC13" i="29"/>
  <c r="BC18" i="29" s="1"/>
  <c r="BC12" i="29"/>
  <c r="BC17" i="29" s="1"/>
  <c r="BC10" i="29"/>
  <c r="BC6" i="29"/>
  <c r="BC5" i="29"/>
  <c r="BC4" i="29"/>
  <c r="BC9" i="29" s="1"/>
  <c r="BC3" i="29"/>
  <c r="BC8" i="29" s="1"/>
  <c r="BC2" i="29"/>
  <c r="BC7" i="29" s="1"/>
  <c r="I36" i="31"/>
  <c r="H36" i="31"/>
  <c r="G36" i="31"/>
  <c r="F36" i="31"/>
  <c r="E36" i="31"/>
  <c r="I35" i="31"/>
  <c r="H35" i="31"/>
  <c r="G35" i="31"/>
  <c r="F35" i="31"/>
  <c r="E35" i="31"/>
  <c r="I34" i="31"/>
  <c r="H34" i="31"/>
  <c r="G34" i="31"/>
  <c r="F34" i="31"/>
  <c r="E34" i="31"/>
  <c r="I33" i="31"/>
  <c r="H33" i="31"/>
  <c r="G33" i="31"/>
  <c r="F33" i="31"/>
  <c r="E33" i="31"/>
  <c r="I32" i="31"/>
  <c r="H32" i="31"/>
  <c r="G32" i="31"/>
  <c r="F32" i="31"/>
  <c r="E32" i="31"/>
  <c r="I30" i="31"/>
  <c r="H30" i="31"/>
  <c r="G30" i="31"/>
  <c r="F30" i="31"/>
  <c r="E30" i="31"/>
  <c r="I29" i="31"/>
  <c r="H29" i="31"/>
  <c r="G29" i="31"/>
  <c r="F29" i="31"/>
  <c r="E29" i="31"/>
  <c r="I28" i="31"/>
  <c r="H28" i="31"/>
  <c r="G28" i="31"/>
  <c r="F28" i="31"/>
  <c r="E28" i="31"/>
  <c r="I27" i="31"/>
  <c r="H27" i="31"/>
  <c r="G27" i="31"/>
  <c r="F27" i="31"/>
  <c r="E27" i="31"/>
  <c r="I26" i="31"/>
  <c r="H26" i="31"/>
  <c r="G26" i="31"/>
  <c r="F26" i="31"/>
  <c r="E26" i="31"/>
  <c r="I25" i="31"/>
  <c r="H25" i="31"/>
  <c r="G25" i="31"/>
  <c r="F25" i="31"/>
  <c r="E25" i="31"/>
  <c r="I24" i="31"/>
  <c r="H24" i="31"/>
  <c r="G24" i="31"/>
  <c r="F24" i="31"/>
  <c r="E24" i="31"/>
  <c r="I23" i="31"/>
  <c r="H23" i="31"/>
  <c r="G23" i="31"/>
  <c r="F23" i="31"/>
  <c r="E23" i="31"/>
  <c r="I22" i="31"/>
  <c r="H22" i="31"/>
  <c r="G22" i="31"/>
  <c r="F22" i="31"/>
  <c r="E22" i="31"/>
  <c r="I20" i="31"/>
  <c r="H20" i="31"/>
  <c r="G20" i="31"/>
  <c r="F20" i="31"/>
  <c r="E20" i="31"/>
  <c r="I19" i="31"/>
  <c r="H19" i="31"/>
  <c r="G19" i="31"/>
  <c r="F19" i="31"/>
  <c r="E19" i="31"/>
  <c r="I18" i="31"/>
  <c r="H18" i="31"/>
  <c r="G18" i="31"/>
  <c r="F18" i="31"/>
  <c r="E18" i="31"/>
  <c r="I17" i="31"/>
  <c r="H17" i="31"/>
  <c r="G17" i="31"/>
  <c r="F17" i="31"/>
  <c r="E17" i="31"/>
  <c r="I16" i="31"/>
  <c r="H16" i="31"/>
  <c r="G16" i="31"/>
  <c r="F16" i="31"/>
  <c r="E16" i="31"/>
  <c r="I15" i="31"/>
  <c r="H15" i="31"/>
  <c r="G15" i="31"/>
  <c r="F15" i="31"/>
  <c r="E15" i="31"/>
  <c r="I14" i="31"/>
  <c r="H14" i="31"/>
  <c r="G14" i="31"/>
  <c r="F14" i="31"/>
  <c r="E14" i="31"/>
  <c r="I13" i="31"/>
  <c r="H13" i="31"/>
  <c r="G13" i="31"/>
  <c r="F13" i="31"/>
  <c r="E13" i="31"/>
  <c r="I12" i="31"/>
  <c r="H12" i="31"/>
  <c r="G12" i="31"/>
  <c r="F12" i="31"/>
  <c r="E12" i="31"/>
  <c r="I10" i="31"/>
  <c r="H10" i="31"/>
  <c r="G10" i="31"/>
  <c r="F10" i="31"/>
  <c r="E10" i="31"/>
  <c r="I9" i="31"/>
  <c r="H9" i="31"/>
  <c r="G9" i="31"/>
  <c r="F9" i="31"/>
  <c r="E9" i="31"/>
  <c r="I8" i="31"/>
  <c r="H8" i="31"/>
  <c r="G8" i="31"/>
  <c r="F8" i="31"/>
  <c r="E8" i="31"/>
  <c r="I7" i="31"/>
  <c r="H7" i="31"/>
  <c r="G7" i="31"/>
  <c r="F7" i="31"/>
  <c r="E7" i="31"/>
  <c r="I6" i="31"/>
  <c r="H6" i="31"/>
  <c r="G6" i="31"/>
  <c r="F6" i="31"/>
  <c r="E6" i="31"/>
  <c r="I5" i="31"/>
  <c r="H5" i="31"/>
  <c r="G5" i="31"/>
  <c r="F5" i="31"/>
  <c r="E5" i="31"/>
  <c r="I4" i="31"/>
  <c r="H4" i="31"/>
  <c r="G4" i="31"/>
  <c r="F4" i="31"/>
  <c r="E4" i="31"/>
  <c r="I3" i="31"/>
  <c r="H3" i="31"/>
  <c r="G3" i="31"/>
  <c r="F3" i="31"/>
  <c r="E3" i="31"/>
  <c r="I2" i="31"/>
  <c r="H2" i="31"/>
  <c r="G2" i="31"/>
  <c r="F2" i="31"/>
  <c r="E2" i="31"/>
  <c r="AW34" i="29"/>
  <c r="AW33" i="29"/>
  <c r="AW36" i="29" s="1"/>
  <c r="AW32" i="29"/>
  <c r="AW35" i="29" s="1"/>
  <c r="AW30" i="29"/>
  <c r="AW29" i="29"/>
  <c r="AW28" i="29"/>
  <c r="AW26" i="29"/>
  <c r="AW25" i="29"/>
  <c r="AW24" i="29"/>
  <c r="AW23" i="29"/>
  <c r="AW22" i="29"/>
  <c r="AW27" i="29" s="1"/>
  <c r="AW20" i="29"/>
  <c r="AW19" i="29"/>
  <c r="AW16" i="29"/>
  <c r="AW15" i="29"/>
  <c r="AW14" i="29"/>
  <c r="AW13" i="29"/>
  <c r="AW18" i="29" s="1"/>
  <c r="AW12" i="29"/>
  <c r="AW17" i="29" s="1"/>
  <c r="AW10" i="29"/>
  <c r="AW6" i="29"/>
  <c r="AW5" i="29"/>
  <c r="AW4" i="29"/>
  <c r="AW9" i="29" s="1"/>
  <c r="AW3" i="29"/>
  <c r="AW8" i="29" s="1"/>
  <c r="AW2" i="29"/>
  <c r="AW7" i="29" s="1"/>
  <c r="AQ34" i="29"/>
  <c r="AQ33" i="29"/>
  <c r="AQ36" i="29" s="1"/>
  <c r="AQ32" i="29"/>
  <c r="AQ35" i="29" s="1"/>
  <c r="AQ26" i="29"/>
  <c r="AQ25" i="29"/>
  <c r="AQ30" i="29" s="1"/>
  <c r="AQ24" i="29"/>
  <c r="AQ29" i="29" s="1"/>
  <c r="AQ23" i="29"/>
  <c r="AQ28" i="29" s="1"/>
  <c r="AQ22" i="29"/>
  <c r="AQ27" i="29" s="1"/>
  <c r="AQ16" i="29"/>
  <c r="AQ17" i="29" s="1"/>
  <c r="AQ15" i="29"/>
  <c r="AQ20" i="29" s="1"/>
  <c r="AQ14" i="29"/>
  <c r="AQ19" i="29" s="1"/>
  <c r="AQ13" i="29"/>
  <c r="AQ18" i="29" s="1"/>
  <c r="AQ12" i="29"/>
  <c r="AQ6" i="29"/>
  <c r="AQ8" i="29" s="1"/>
  <c r="AQ5" i="29"/>
  <c r="AQ10" i="29" s="1"/>
  <c r="AQ4" i="29"/>
  <c r="AQ9" i="29" s="1"/>
  <c r="AQ3" i="29"/>
  <c r="AQ2" i="29"/>
  <c r="AK34" i="29"/>
  <c r="AK36" i="29" s="1"/>
  <c r="AK33" i="29"/>
  <c r="AK32" i="29"/>
  <c r="AK35" i="29" s="1"/>
  <c r="AK30" i="29"/>
  <c r="AK29" i="29"/>
  <c r="AK28" i="29"/>
  <c r="AK26" i="29"/>
  <c r="AK25" i="29"/>
  <c r="AK24" i="29"/>
  <c r="AK23" i="29"/>
  <c r="AK22" i="29"/>
  <c r="AK27" i="29" s="1"/>
  <c r="AK20" i="29"/>
  <c r="AK19" i="29"/>
  <c r="AK16" i="29"/>
  <c r="AK15" i="29"/>
  <c r="AK14" i="29"/>
  <c r="AK13" i="29"/>
  <c r="AK18" i="29" s="1"/>
  <c r="AK12" i="29"/>
  <c r="AK17" i="29" s="1"/>
  <c r="AK10" i="29"/>
  <c r="AK6" i="29"/>
  <c r="AK5" i="29"/>
  <c r="AK4" i="29"/>
  <c r="AK9" i="29" s="1"/>
  <c r="AK3" i="29"/>
  <c r="AK8" i="29" s="1"/>
  <c r="AK2" i="29"/>
  <c r="AK7" i="29" s="1"/>
  <c r="AE34" i="29"/>
  <c r="AE33" i="29"/>
  <c r="AE36" i="29" s="1"/>
  <c r="AE32" i="29"/>
  <c r="AE35" i="29" s="1"/>
  <c r="AE26" i="29"/>
  <c r="AE25" i="29"/>
  <c r="AE30" i="29" s="1"/>
  <c r="AE24" i="29"/>
  <c r="AE29" i="29" s="1"/>
  <c r="AE23" i="29"/>
  <c r="AE28" i="29" s="1"/>
  <c r="AE22" i="29"/>
  <c r="AE27" i="29" s="1"/>
  <c r="AE16" i="29"/>
  <c r="AE15" i="29"/>
  <c r="AE20" i="29" s="1"/>
  <c r="AE14" i="29"/>
  <c r="AE19" i="29" s="1"/>
  <c r="AE13" i="29"/>
  <c r="AE18" i="29" s="1"/>
  <c r="AE12" i="29"/>
  <c r="AE17" i="29" s="1"/>
  <c r="AE6" i="29"/>
  <c r="AE5" i="29"/>
  <c r="AE10" i="29" s="1"/>
  <c r="AE4" i="29"/>
  <c r="AE9" i="29" s="1"/>
  <c r="AE3" i="29"/>
  <c r="AE8" i="29" s="1"/>
  <c r="AE2" i="29"/>
  <c r="AE7" i="29" s="1"/>
  <c r="Y34" i="29"/>
  <c r="Y33" i="29"/>
  <c r="Y36" i="29" s="1"/>
  <c r="Y32" i="29"/>
  <c r="Y35" i="29" s="1"/>
  <c r="Y26" i="29"/>
  <c r="Y25" i="29"/>
  <c r="Y30" i="29" s="1"/>
  <c r="Y24" i="29"/>
  <c r="Y29" i="29" s="1"/>
  <c r="Y23" i="29"/>
  <c r="Y28" i="29" s="1"/>
  <c r="Y22" i="29"/>
  <c r="Y27" i="29" s="1"/>
  <c r="Y16" i="29"/>
  <c r="Y15" i="29"/>
  <c r="Y20" i="29" s="1"/>
  <c r="Y14" i="29"/>
  <c r="Y19" i="29" s="1"/>
  <c r="Y13" i="29"/>
  <c r="Y18" i="29" s="1"/>
  <c r="Y12" i="29"/>
  <c r="Y17" i="29" s="1"/>
  <c r="Y6" i="29"/>
  <c r="Y5" i="29"/>
  <c r="Y10" i="29" s="1"/>
  <c r="Y4" i="29"/>
  <c r="Y9" i="29" s="1"/>
  <c r="Y3" i="29"/>
  <c r="Y8" i="29" s="1"/>
  <c r="Y2" i="29"/>
  <c r="Y7" i="29" s="1"/>
  <c r="R34" i="29"/>
  <c r="Q34" i="29"/>
  <c r="P34" i="29"/>
  <c r="O34" i="29"/>
  <c r="R33" i="29"/>
  <c r="Q33" i="29"/>
  <c r="P33" i="29"/>
  <c r="O33" i="29"/>
  <c r="R32" i="29"/>
  <c r="Q32" i="29"/>
  <c r="P32" i="29"/>
  <c r="O32" i="29"/>
  <c r="R26" i="29"/>
  <c r="Q26" i="29"/>
  <c r="P26" i="29"/>
  <c r="O26" i="29"/>
  <c r="R25" i="29"/>
  <c r="Q25" i="29"/>
  <c r="P25" i="29"/>
  <c r="O25" i="29"/>
  <c r="R24" i="29"/>
  <c r="Q24" i="29"/>
  <c r="P24" i="29"/>
  <c r="O24" i="29"/>
  <c r="R23" i="29"/>
  <c r="Q23" i="29"/>
  <c r="P23" i="29"/>
  <c r="O23" i="29"/>
  <c r="R22" i="29"/>
  <c r="Q22" i="29"/>
  <c r="P22" i="29"/>
  <c r="O22" i="29"/>
  <c r="R16" i="29"/>
  <c r="Q16" i="29"/>
  <c r="P16" i="29"/>
  <c r="O16" i="29"/>
  <c r="R15" i="29"/>
  <c r="Q15" i="29"/>
  <c r="P15" i="29"/>
  <c r="O15" i="29"/>
  <c r="R14" i="29"/>
  <c r="Q14" i="29"/>
  <c r="P14" i="29"/>
  <c r="O14" i="29"/>
  <c r="R13" i="29"/>
  <c r="Q13" i="29"/>
  <c r="P13" i="29"/>
  <c r="O13" i="29"/>
  <c r="R12" i="29"/>
  <c r="Q12" i="29"/>
  <c r="P12" i="29"/>
  <c r="O12" i="29"/>
  <c r="R6" i="29"/>
  <c r="Q6" i="29"/>
  <c r="P6" i="29"/>
  <c r="O6" i="29"/>
  <c r="R5" i="29"/>
  <c r="Q5" i="29"/>
  <c r="P5" i="29"/>
  <c r="O5" i="29"/>
  <c r="R4" i="29"/>
  <c r="Q4" i="29"/>
  <c r="P4" i="29"/>
  <c r="O4" i="29"/>
  <c r="R3" i="29"/>
  <c r="Q3" i="29"/>
  <c r="P3" i="29"/>
  <c r="O3" i="29"/>
  <c r="R2" i="29"/>
  <c r="Q2" i="29"/>
  <c r="P2" i="29"/>
  <c r="O2" i="29"/>
  <c r="L34" i="29"/>
  <c r="K34" i="29"/>
  <c r="J34" i="29"/>
  <c r="I34" i="29"/>
  <c r="L33" i="29"/>
  <c r="K33" i="29"/>
  <c r="J33" i="29"/>
  <c r="I33" i="29"/>
  <c r="L32" i="29"/>
  <c r="K32" i="29"/>
  <c r="J32" i="29"/>
  <c r="I32" i="29"/>
  <c r="L26" i="29"/>
  <c r="K26" i="29"/>
  <c r="J26" i="29"/>
  <c r="I26" i="29"/>
  <c r="L25" i="29"/>
  <c r="K25" i="29"/>
  <c r="J25" i="29"/>
  <c r="I25" i="29"/>
  <c r="L24" i="29"/>
  <c r="K24" i="29"/>
  <c r="J24" i="29"/>
  <c r="I24" i="29"/>
  <c r="L23" i="29"/>
  <c r="K23" i="29"/>
  <c r="J23" i="29"/>
  <c r="I23" i="29"/>
  <c r="L22" i="29"/>
  <c r="K22" i="29"/>
  <c r="J22" i="29"/>
  <c r="I22" i="29"/>
  <c r="L16" i="29"/>
  <c r="K16" i="29"/>
  <c r="J16" i="29"/>
  <c r="I16" i="29"/>
  <c r="L15" i="29"/>
  <c r="K15" i="29"/>
  <c r="J15" i="29"/>
  <c r="I15" i="29"/>
  <c r="L14" i="29"/>
  <c r="K14" i="29"/>
  <c r="J14" i="29"/>
  <c r="I14" i="29"/>
  <c r="L13" i="29"/>
  <c r="K13" i="29"/>
  <c r="J13" i="29"/>
  <c r="I13" i="29"/>
  <c r="L12" i="29"/>
  <c r="K12" i="29"/>
  <c r="J12" i="29"/>
  <c r="I12" i="29"/>
  <c r="L6" i="29"/>
  <c r="K6" i="29"/>
  <c r="J6" i="29"/>
  <c r="I6" i="29"/>
  <c r="L5" i="29"/>
  <c r="K5" i="29"/>
  <c r="J5" i="29"/>
  <c r="I5" i="29"/>
  <c r="L4" i="29"/>
  <c r="K4" i="29"/>
  <c r="J4" i="29"/>
  <c r="I4" i="29"/>
  <c r="L3" i="29"/>
  <c r="K3" i="29"/>
  <c r="J3" i="29"/>
  <c r="I3" i="29"/>
  <c r="L2" i="29"/>
  <c r="K2" i="29"/>
  <c r="J2" i="29"/>
  <c r="I2" i="29"/>
  <c r="C3" i="29"/>
  <c r="D3" i="29"/>
  <c r="E3" i="29"/>
  <c r="F3" i="29"/>
  <c r="C4" i="29"/>
  <c r="D4" i="29"/>
  <c r="E4" i="29"/>
  <c r="F4" i="29"/>
  <c r="C5" i="29"/>
  <c r="D5" i="29"/>
  <c r="E5" i="29"/>
  <c r="F5" i="29"/>
  <c r="C6" i="29"/>
  <c r="D6" i="29"/>
  <c r="E6" i="29"/>
  <c r="F6" i="29"/>
  <c r="C12" i="29"/>
  <c r="D12" i="29"/>
  <c r="E12" i="29"/>
  <c r="F12" i="29"/>
  <c r="C13" i="29"/>
  <c r="D13" i="29"/>
  <c r="E13" i="29"/>
  <c r="F13" i="29"/>
  <c r="C14" i="29"/>
  <c r="D14" i="29"/>
  <c r="E14" i="29"/>
  <c r="F14" i="29"/>
  <c r="C15" i="29"/>
  <c r="D15" i="29"/>
  <c r="E15" i="29"/>
  <c r="F15" i="29"/>
  <c r="C16" i="29"/>
  <c r="D16" i="29"/>
  <c r="E16" i="29"/>
  <c r="F16" i="29"/>
  <c r="C22" i="29"/>
  <c r="D22" i="29"/>
  <c r="E22" i="29"/>
  <c r="F22" i="29"/>
  <c r="C23" i="29"/>
  <c r="D23" i="29"/>
  <c r="E23" i="29"/>
  <c r="F23" i="29"/>
  <c r="C24" i="29"/>
  <c r="D24" i="29"/>
  <c r="E24" i="29"/>
  <c r="F24" i="29"/>
  <c r="C25" i="29"/>
  <c r="D25" i="29"/>
  <c r="E25" i="29"/>
  <c r="F25" i="29"/>
  <c r="C26" i="29"/>
  <c r="D26" i="29"/>
  <c r="E26" i="29"/>
  <c r="F26" i="29"/>
  <c r="C32" i="29"/>
  <c r="D32" i="29"/>
  <c r="E32" i="29"/>
  <c r="F32" i="29"/>
  <c r="C33" i="29"/>
  <c r="D33" i="29"/>
  <c r="E33" i="29"/>
  <c r="F33" i="29"/>
  <c r="C34" i="29"/>
  <c r="D34" i="29"/>
  <c r="E34" i="29"/>
  <c r="F34" i="29"/>
  <c r="F2" i="29"/>
  <c r="E2" i="29"/>
  <c r="D2" i="29"/>
  <c r="C2" i="29"/>
  <c r="F32" i="32" l="1"/>
  <c r="K33" i="32"/>
  <c r="C33" i="33" s="1"/>
  <c r="P4" i="32"/>
  <c r="D4" i="33" s="1"/>
  <c r="P22" i="32"/>
  <c r="D22" i="33" s="1"/>
  <c r="K32" i="32"/>
  <c r="C32" i="33" s="1"/>
  <c r="F3" i="32"/>
  <c r="F2" i="32"/>
  <c r="P14" i="32"/>
  <c r="D14" i="33" s="1"/>
  <c r="K22" i="32"/>
  <c r="C22" i="33" s="1"/>
  <c r="P12" i="32"/>
  <c r="F23" i="32"/>
  <c r="B23" i="33" s="1"/>
  <c r="F14" i="32"/>
  <c r="B14" i="33" s="1"/>
  <c r="U36" i="32"/>
  <c r="E36" i="33" s="1"/>
  <c r="F4" i="32"/>
  <c r="B4" i="33" s="1"/>
  <c r="F24" i="32"/>
  <c r="B24" i="33" s="1"/>
  <c r="U35" i="32"/>
  <c r="E35" i="33" s="1"/>
  <c r="K24" i="32"/>
  <c r="C24" i="33" s="1"/>
  <c r="K12" i="32"/>
  <c r="C12" i="33" s="1"/>
  <c r="P5" i="32"/>
  <c r="D5" i="33" s="1"/>
  <c r="K13" i="32"/>
  <c r="C13" i="33" s="1"/>
  <c r="P23" i="32"/>
  <c r="D23" i="33" s="1"/>
  <c r="K3" i="32"/>
  <c r="C3" i="33" s="1"/>
  <c r="F13" i="32"/>
  <c r="B13" i="33" s="1"/>
  <c r="K15" i="32"/>
  <c r="C15" i="33" s="1"/>
  <c r="P26" i="32"/>
  <c r="D26" i="33" s="1"/>
  <c r="Z35" i="32"/>
  <c r="F35" i="33" s="1"/>
  <c r="Z36" i="32"/>
  <c r="F36" i="33" s="1"/>
  <c r="P25" i="32"/>
  <c r="D25" i="33" s="1"/>
  <c r="F5" i="32"/>
  <c r="B5" i="33" s="1"/>
  <c r="AO18" i="32"/>
  <c r="I18" i="33" s="1"/>
  <c r="F25" i="32"/>
  <c r="B25" i="33" s="1"/>
  <c r="K5" i="32"/>
  <c r="K10" i="32" s="1"/>
  <c r="C10" i="33" s="1"/>
  <c r="K6" i="32"/>
  <c r="C6" i="33" s="1"/>
  <c r="P13" i="32"/>
  <c r="D13" i="33" s="1"/>
  <c r="K16" i="32"/>
  <c r="C16" i="33" s="1"/>
  <c r="F22" i="32"/>
  <c r="B22" i="33" s="1"/>
  <c r="F34" i="32"/>
  <c r="B34" i="33" s="1"/>
  <c r="P2" i="32"/>
  <c r="D2" i="33" s="1"/>
  <c r="B3" i="33"/>
  <c r="P6" i="32"/>
  <c r="D6" i="33" s="1"/>
  <c r="F16" i="32"/>
  <c r="B16" i="33" s="1"/>
  <c r="K23" i="32"/>
  <c r="C23" i="33" s="1"/>
  <c r="F15" i="32"/>
  <c r="B15" i="33" s="1"/>
  <c r="K14" i="32"/>
  <c r="AT28" i="32"/>
  <c r="J28" i="33" s="1"/>
  <c r="P24" i="32"/>
  <c r="D24" i="33" s="1"/>
  <c r="K2" i="32"/>
  <c r="K7" i="32" s="1"/>
  <c r="C7" i="33" s="1"/>
  <c r="F6" i="32"/>
  <c r="B6" i="33" s="1"/>
  <c r="AO10" i="32"/>
  <c r="I10" i="33" s="1"/>
  <c r="AO7" i="32"/>
  <c r="I7" i="33" s="1"/>
  <c r="K4" i="32"/>
  <c r="C4" i="33" s="1"/>
  <c r="P16" i="32"/>
  <c r="D16" i="33" s="1"/>
  <c r="F33" i="32"/>
  <c r="B33" i="33" s="1"/>
  <c r="P3" i="32"/>
  <c r="D3" i="33" s="1"/>
  <c r="F12" i="32"/>
  <c r="B12" i="33" s="1"/>
  <c r="P15" i="32"/>
  <c r="P20" i="32" s="1"/>
  <c r="D20" i="33" s="1"/>
  <c r="K25" i="32"/>
  <c r="C25" i="33" s="1"/>
  <c r="P32" i="32"/>
  <c r="D32" i="33" s="1"/>
  <c r="AO30" i="32"/>
  <c r="I30" i="33" s="1"/>
  <c r="U20" i="32"/>
  <c r="E20" i="33" s="1"/>
  <c r="AO28" i="32"/>
  <c r="I28" i="33" s="1"/>
  <c r="AT17" i="32"/>
  <c r="J17" i="33" s="1"/>
  <c r="AT8" i="32"/>
  <c r="J8" i="33" s="1"/>
  <c r="AO9" i="32"/>
  <c r="I9" i="33" s="1"/>
  <c r="AT20" i="32"/>
  <c r="J20" i="33" s="1"/>
  <c r="Z27" i="32"/>
  <c r="F27" i="33" s="1"/>
  <c r="U28" i="32"/>
  <c r="E28" i="33" s="1"/>
  <c r="U29" i="32"/>
  <c r="E29" i="33" s="1"/>
  <c r="Z30" i="32"/>
  <c r="F30" i="33" s="1"/>
  <c r="AE28" i="32"/>
  <c r="G28" i="33" s="1"/>
  <c r="H4" i="33"/>
  <c r="H13" i="33"/>
  <c r="G14" i="33"/>
  <c r="G32" i="33"/>
  <c r="F33" i="33"/>
  <c r="AT19" i="32"/>
  <c r="J19" i="33" s="1"/>
  <c r="Z28" i="32"/>
  <c r="F28" i="33" s="1"/>
  <c r="Z29" i="32"/>
  <c r="F29" i="33" s="1"/>
  <c r="AJ36" i="32"/>
  <c r="H36" i="33" s="1"/>
  <c r="C2" i="33"/>
  <c r="J3" i="33"/>
  <c r="I4" i="33"/>
  <c r="H5" i="33"/>
  <c r="J12" i="33"/>
  <c r="I13" i="33"/>
  <c r="G15" i="33"/>
  <c r="H23" i="33"/>
  <c r="G24" i="33"/>
  <c r="F25" i="33"/>
  <c r="G33" i="33"/>
  <c r="U17" i="32"/>
  <c r="E17" i="33" s="1"/>
  <c r="AJ30" i="32"/>
  <c r="H30" i="33" s="1"/>
  <c r="J4" i="33"/>
  <c r="I5" i="33"/>
  <c r="I23" i="33"/>
  <c r="H24" i="33"/>
  <c r="G25" i="33"/>
  <c r="I32" i="33"/>
  <c r="AT29" i="32"/>
  <c r="J29" i="33" s="1"/>
  <c r="AJ19" i="32"/>
  <c r="H19" i="33" s="1"/>
  <c r="U7" i="32"/>
  <c r="E7" i="33" s="1"/>
  <c r="U8" i="32"/>
  <c r="E8" i="33" s="1"/>
  <c r="E2" i="33"/>
  <c r="J5" i="33"/>
  <c r="D12" i="33"/>
  <c r="J23" i="33"/>
  <c r="H25" i="33"/>
  <c r="G26" i="33"/>
  <c r="B32" i="33"/>
  <c r="I33" i="33"/>
  <c r="AJ20" i="32"/>
  <c r="H20" i="33" s="1"/>
  <c r="Z7" i="32"/>
  <c r="F7" i="33" s="1"/>
  <c r="Z19" i="32"/>
  <c r="F19" i="33" s="1"/>
  <c r="Z20" i="32"/>
  <c r="F20" i="33" s="1"/>
  <c r="AT30" i="32"/>
  <c r="J30" i="33" s="1"/>
  <c r="F2" i="33"/>
  <c r="E3" i="33"/>
  <c r="C14" i="33"/>
  <c r="J15" i="33"/>
  <c r="I25" i="33"/>
  <c r="J25" i="33"/>
  <c r="F22" i="33"/>
  <c r="E23" i="33"/>
  <c r="E32" i="33"/>
  <c r="AO19" i="32"/>
  <c r="I19" i="33" s="1"/>
  <c r="U27" i="32"/>
  <c r="E27" i="33" s="1"/>
  <c r="I2" i="33"/>
  <c r="F5" i="33"/>
  <c r="F14" i="33"/>
  <c r="E15" i="33"/>
  <c r="F23" i="33"/>
  <c r="E24" i="33"/>
  <c r="F32" i="33"/>
  <c r="E33" i="33"/>
  <c r="AE10" i="32"/>
  <c r="G10" i="33" s="1"/>
  <c r="AE7" i="32"/>
  <c r="G7" i="33" s="1"/>
  <c r="AT27" i="32"/>
  <c r="J27" i="33" s="1"/>
  <c r="AJ7" i="32"/>
  <c r="H7" i="33" s="1"/>
  <c r="Z8" i="32"/>
  <c r="F8" i="33" s="1"/>
  <c r="AO8" i="32"/>
  <c r="I8" i="33" s="1"/>
  <c r="Z17" i="32"/>
  <c r="F17" i="33" s="1"/>
  <c r="AO17" i="32"/>
  <c r="I17" i="33" s="1"/>
  <c r="F26" i="32"/>
  <c r="AJ35" i="32"/>
  <c r="H35" i="33" s="1"/>
  <c r="K34" i="32"/>
  <c r="AE17" i="32"/>
  <c r="G17" i="33" s="1"/>
  <c r="U18" i="32"/>
  <c r="E18" i="33" s="1"/>
  <c r="AT7" i="32"/>
  <c r="J7" i="33" s="1"/>
  <c r="AJ8" i="32"/>
  <c r="H8" i="33" s="1"/>
  <c r="Z9" i="32"/>
  <c r="F9" i="33" s="1"/>
  <c r="AJ17" i="32"/>
  <c r="H17" i="33" s="1"/>
  <c r="Z18" i="32"/>
  <c r="F18" i="33" s="1"/>
  <c r="AJ27" i="32"/>
  <c r="H27" i="33" s="1"/>
  <c r="U30" i="32"/>
  <c r="E30" i="33" s="1"/>
  <c r="AO29" i="32"/>
  <c r="I29" i="33" s="1"/>
  <c r="AE8" i="32"/>
  <c r="G8" i="33" s="1"/>
  <c r="U9" i="32"/>
  <c r="E9" i="33" s="1"/>
  <c r="AT18" i="32"/>
  <c r="J18" i="33" s="1"/>
  <c r="AE27" i="32"/>
  <c r="G27" i="33" s="1"/>
  <c r="AE9" i="32"/>
  <c r="G9" i="33" s="1"/>
  <c r="U10" i="32"/>
  <c r="E10" i="33" s="1"/>
  <c r="AE18" i="32"/>
  <c r="G18" i="33" s="1"/>
  <c r="U19" i="32"/>
  <c r="E19" i="33" s="1"/>
  <c r="AO27" i="32"/>
  <c r="I27" i="33" s="1"/>
  <c r="K26" i="32"/>
  <c r="P33" i="32"/>
  <c r="D33" i="33" s="1"/>
  <c r="P34" i="32"/>
  <c r="AT35" i="32"/>
  <c r="J35" i="33" s="1"/>
  <c r="AO20" i="32"/>
  <c r="I20" i="33" s="1"/>
  <c r="AT36" i="32"/>
  <c r="J36" i="33" s="1"/>
  <c r="AQ7" i="29"/>
  <c r="S2" i="29"/>
  <c r="D2" i="31" s="1"/>
  <c r="G32" i="29"/>
  <c r="B32" i="31" s="1"/>
  <c r="G23" i="29"/>
  <c r="B23" i="31" s="1"/>
  <c r="G14" i="29"/>
  <c r="B14" i="31" s="1"/>
  <c r="G12" i="29"/>
  <c r="B12" i="31" s="1"/>
  <c r="S3" i="29"/>
  <c r="S5" i="29"/>
  <c r="D5" i="31" s="1"/>
  <c r="S12" i="29"/>
  <c r="D12" i="31" s="1"/>
  <c r="S14" i="29"/>
  <c r="D14" i="31" s="1"/>
  <c r="S23" i="29"/>
  <c r="D23" i="31" s="1"/>
  <c r="S32" i="29"/>
  <c r="D32" i="31" s="1"/>
  <c r="G2" i="29"/>
  <c r="B2" i="31" s="1"/>
  <c r="M2" i="29"/>
  <c r="C2" i="31" s="1"/>
  <c r="M4" i="29"/>
  <c r="C4" i="31" s="1"/>
  <c r="M6" i="29"/>
  <c r="C6" i="31" s="1"/>
  <c r="M13" i="29"/>
  <c r="C13" i="31" s="1"/>
  <c r="M15" i="29"/>
  <c r="C15" i="31" s="1"/>
  <c r="M22" i="29"/>
  <c r="C22" i="31" s="1"/>
  <c r="M24" i="29"/>
  <c r="C24" i="31" s="1"/>
  <c r="M26" i="29"/>
  <c r="C26" i="31" s="1"/>
  <c r="M33" i="29"/>
  <c r="C33" i="31" s="1"/>
  <c r="S4" i="29"/>
  <c r="D4" i="31" s="1"/>
  <c r="S6" i="29"/>
  <c r="D6" i="31" s="1"/>
  <c r="S13" i="29"/>
  <c r="D13" i="31" s="1"/>
  <c r="S15" i="29"/>
  <c r="D15" i="31" s="1"/>
  <c r="S22" i="29"/>
  <c r="D22" i="31" s="1"/>
  <c r="S24" i="29"/>
  <c r="D24" i="31" s="1"/>
  <c r="S26" i="29"/>
  <c r="D26" i="31" s="1"/>
  <c r="S33" i="29"/>
  <c r="D33" i="31" s="1"/>
  <c r="S16" i="29"/>
  <c r="D16" i="31" s="1"/>
  <c r="S25" i="29"/>
  <c r="D25" i="31" s="1"/>
  <c r="S34" i="29"/>
  <c r="D34" i="31" s="1"/>
  <c r="G34" i="29"/>
  <c r="G16" i="29"/>
  <c r="B16" i="31" s="1"/>
  <c r="G33" i="29"/>
  <c r="B33" i="31" s="1"/>
  <c r="G24" i="29"/>
  <c r="B24" i="31" s="1"/>
  <c r="G6" i="29"/>
  <c r="B6" i="31" s="1"/>
  <c r="G26" i="29"/>
  <c r="B26" i="31" s="1"/>
  <c r="G22" i="29"/>
  <c r="B22" i="31" s="1"/>
  <c r="G13" i="29"/>
  <c r="B13" i="31" s="1"/>
  <c r="G4" i="29"/>
  <c r="B4" i="31" s="1"/>
  <c r="G5" i="29"/>
  <c r="B5" i="31" s="1"/>
  <c r="G15" i="29"/>
  <c r="B15" i="31" s="1"/>
  <c r="M16" i="29"/>
  <c r="C16" i="31" s="1"/>
  <c r="M25" i="29"/>
  <c r="C25" i="31" s="1"/>
  <c r="M34" i="29"/>
  <c r="C34" i="31" s="1"/>
  <c r="G25" i="29"/>
  <c r="B25" i="31" s="1"/>
  <c r="G3" i="29"/>
  <c r="B3" i="31" s="1"/>
  <c r="M3" i="29"/>
  <c r="C3" i="31" s="1"/>
  <c r="M5" i="29"/>
  <c r="C5" i="31" s="1"/>
  <c r="M12" i="29"/>
  <c r="C12" i="31" s="1"/>
  <c r="M14" i="29"/>
  <c r="M23" i="29"/>
  <c r="C23" i="31" s="1"/>
  <c r="M32" i="29"/>
  <c r="C32" i="31" s="1"/>
  <c r="U7" i="29"/>
  <c r="K8" i="32" l="1"/>
  <c r="C8" i="33" s="1"/>
  <c r="P29" i="32"/>
  <c r="D29" i="33" s="1"/>
  <c r="D15" i="33"/>
  <c r="F30" i="32"/>
  <c r="B30" i="33" s="1"/>
  <c r="C5" i="33"/>
  <c r="P27" i="32"/>
  <c r="D27" i="33" s="1"/>
  <c r="F8" i="32"/>
  <c r="B8" i="33" s="1"/>
  <c r="P28" i="32"/>
  <c r="D28" i="33" s="1"/>
  <c r="P19" i="32"/>
  <c r="D19" i="33" s="1"/>
  <c r="P10" i="32"/>
  <c r="D10" i="33" s="1"/>
  <c r="M19" i="29"/>
  <c r="C19" i="31" s="1"/>
  <c r="C14" i="31"/>
  <c r="P9" i="32"/>
  <c r="D9" i="33" s="1"/>
  <c r="F27" i="32"/>
  <c r="B27" i="33" s="1"/>
  <c r="G35" i="29"/>
  <c r="B35" i="31" s="1"/>
  <c r="B34" i="31"/>
  <c r="F9" i="32"/>
  <c r="B9" i="33" s="1"/>
  <c r="P8" i="32"/>
  <c r="D8" i="33" s="1"/>
  <c r="S8" i="29"/>
  <c r="D8" i="31" s="1"/>
  <c r="D3" i="31"/>
  <c r="F10" i="32"/>
  <c r="B10" i="33" s="1"/>
  <c r="F36" i="32"/>
  <c r="B36" i="33" s="1"/>
  <c r="K9" i="32"/>
  <c r="C9" i="33" s="1"/>
  <c r="F35" i="32"/>
  <c r="B35" i="33" s="1"/>
  <c r="F17" i="32"/>
  <c r="B17" i="33" s="1"/>
  <c r="P18" i="32"/>
  <c r="D18" i="33" s="1"/>
  <c r="F18" i="32"/>
  <c r="B18" i="33" s="1"/>
  <c r="F20" i="32"/>
  <c r="B20" i="33" s="1"/>
  <c r="F19" i="32"/>
  <c r="B19" i="33" s="1"/>
  <c r="P30" i="32"/>
  <c r="D30" i="33" s="1"/>
  <c r="K20" i="32"/>
  <c r="C20" i="33" s="1"/>
  <c r="K17" i="32"/>
  <c r="C17" i="33" s="1"/>
  <c r="K19" i="32"/>
  <c r="C19" i="33" s="1"/>
  <c r="K18" i="32"/>
  <c r="C18" i="33" s="1"/>
  <c r="P17" i="32"/>
  <c r="D17" i="33" s="1"/>
  <c r="P7" i="32"/>
  <c r="D7" i="33" s="1"/>
  <c r="K35" i="32"/>
  <c r="C35" i="33" s="1"/>
  <c r="C34" i="33"/>
  <c r="K36" i="32"/>
  <c r="C36" i="33" s="1"/>
  <c r="F29" i="32"/>
  <c r="B29" i="33" s="1"/>
  <c r="B26" i="33"/>
  <c r="K29" i="32"/>
  <c r="C29" i="33" s="1"/>
  <c r="C26" i="33"/>
  <c r="K27" i="32"/>
  <c r="C27" i="33" s="1"/>
  <c r="K28" i="32"/>
  <c r="C28" i="33" s="1"/>
  <c r="F7" i="32"/>
  <c r="B7" i="33" s="1"/>
  <c r="B2" i="33"/>
  <c r="P35" i="32"/>
  <c r="D35" i="33" s="1"/>
  <c r="D34" i="33"/>
  <c r="F28" i="32"/>
  <c r="B28" i="33" s="1"/>
  <c r="K30" i="32"/>
  <c r="C30" i="33" s="1"/>
  <c r="P36" i="32"/>
  <c r="D36" i="33" s="1"/>
  <c r="G9" i="29"/>
  <c r="B9" i="31" s="1"/>
  <c r="S17" i="29"/>
  <c r="D17" i="31" s="1"/>
  <c r="S28" i="29"/>
  <c r="D28" i="31" s="1"/>
  <c r="M8" i="29"/>
  <c r="C8" i="31" s="1"/>
  <c r="M17" i="29"/>
  <c r="C17" i="31" s="1"/>
  <c r="G7" i="29"/>
  <c r="B7" i="31" s="1"/>
  <c r="M10" i="29"/>
  <c r="C10" i="31" s="1"/>
  <c r="S20" i="29"/>
  <c r="D20" i="31" s="1"/>
  <c r="S35" i="29"/>
  <c r="D35" i="31" s="1"/>
  <c r="S18" i="29"/>
  <c r="D18" i="31" s="1"/>
  <c r="M18" i="29"/>
  <c r="C18" i="31" s="1"/>
  <c r="S30" i="29"/>
  <c r="D30" i="31" s="1"/>
  <c r="M36" i="29"/>
  <c r="C36" i="31" s="1"/>
  <c r="G28" i="29"/>
  <c r="B28" i="31" s="1"/>
  <c r="S10" i="29"/>
  <c r="D10" i="31" s="1"/>
  <c r="S19" i="29"/>
  <c r="D19" i="31" s="1"/>
  <c r="G19" i="29"/>
  <c r="B19" i="31" s="1"/>
  <c r="S27" i="29"/>
  <c r="D27" i="31" s="1"/>
  <c r="M27" i="29"/>
  <c r="C27" i="31" s="1"/>
  <c r="M30" i="29"/>
  <c r="C30" i="31" s="1"/>
  <c r="S9" i="29"/>
  <c r="D9" i="31" s="1"/>
  <c r="M9" i="29"/>
  <c r="C9" i="31" s="1"/>
  <c r="S36" i="29"/>
  <c r="D36" i="31" s="1"/>
  <c r="M7" i="29"/>
  <c r="C7" i="31" s="1"/>
  <c r="G18" i="29"/>
  <c r="B18" i="31" s="1"/>
  <c r="M28" i="29"/>
  <c r="C28" i="31" s="1"/>
  <c r="G27" i="29"/>
  <c r="B27" i="31" s="1"/>
  <c r="S7" i="29"/>
  <c r="D7" i="31" s="1"/>
  <c r="S29" i="29"/>
  <c r="D29" i="31" s="1"/>
  <c r="M29" i="29"/>
  <c r="C29" i="31" s="1"/>
  <c r="G20" i="29"/>
  <c r="B20" i="31" s="1"/>
  <c r="M20" i="29"/>
  <c r="C20" i="31" s="1"/>
  <c r="G36" i="29"/>
  <c r="B36" i="31" s="1"/>
  <c r="G10" i="29"/>
  <c r="B10" i="31" s="1"/>
  <c r="M35" i="29"/>
  <c r="C35" i="31" s="1"/>
  <c r="G17" i="29"/>
  <c r="B17" i="31" s="1"/>
  <c r="G29" i="29"/>
  <c r="B29" i="31" s="1"/>
  <c r="G8" i="29"/>
  <c r="B8" i="31" s="1"/>
  <c r="G30" i="29"/>
  <c r="B30" i="31" s="1"/>
  <c r="AU36" i="29" l="1"/>
  <c r="AC27" i="29"/>
  <c r="BB36" i="29"/>
  <c r="BA36" i="29"/>
  <c r="AZ36" i="29"/>
  <c r="AY36" i="29"/>
  <c r="BB35" i="29"/>
  <c r="BA35" i="29"/>
  <c r="AZ35" i="29"/>
  <c r="AY35" i="29"/>
  <c r="BB30" i="29"/>
  <c r="BA30" i="29"/>
  <c r="AZ30" i="29"/>
  <c r="AY30" i="29"/>
  <c r="BB29" i="29"/>
  <c r="BA29" i="29"/>
  <c r="AZ29" i="29"/>
  <c r="AY29" i="29"/>
  <c r="BB28" i="29"/>
  <c r="BA28" i="29"/>
  <c r="AZ28" i="29"/>
  <c r="AY28" i="29"/>
  <c r="BB27" i="29"/>
  <c r="BA27" i="29"/>
  <c r="AZ27" i="29"/>
  <c r="AY27" i="29"/>
  <c r="BB20" i="29"/>
  <c r="BA20" i="29"/>
  <c r="AZ20" i="29"/>
  <c r="AY20" i="29"/>
  <c r="BB19" i="29"/>
  <c r="BA19" i="29"/>
  <c r="AZ19" i="29"/>
  <c r="AY19" i="29"/>
  <c r="BB18" i="29"/>
  <c r="BA18" i="29"/>
  <c r="AZ18" i="29"/>
  <c r="AY18" i="29"/>
  <c r="BB17" i="29"/>
  <c r="BA17" i="29"/>
  <c r="AZ17" i="29"/>
  <c r="AY17" i="29"/>
  <c r="BB10" i="29"/>
  <c r="BA10" i="29"/>
  <c r="AZ10" i="29"/>
  <c r="AY10" i="29"/>
  <c r="BB9" i="29"/>
  <c r="BA9" i="29"/>
  <c r="AZ9" i="29"/>
  <c r="AY9" i="29"/>
  <c r="BB8" i="29"/>
  <c r="BA8" i="29"/>
  <c r="AZ8" i="29"/>
  <c r="AY8" i="29"/>
  <c r="BB7" i="29"/>
  <c r="BA7" i="29"/>
  <c r="AZ7" i="29"/>
  <c r="AY7" i="29"/>
  <c r="AV36" i="29"/>
  <c r="AT36" i="29"/>
  <c r="AS36" i="29"/>
  <c r="AV35" i="29"/>
  <c r="AU35" i="29"/>
  <c r="AT35" i="29"/>
  <c r="AS35" i="29"/>
  <c r="AV30" i="29"/>
  <c r="AU30" i="29"/>
  <c r="AT30" i="29"/>
  <c r="AS30" i="29"/>
  <c r="AV29" i="29"/>
  <c r="AU29" i="29"/>
  <c r="AT29" i="29"/>
  <c r="AS29" i="29"/>
  <c r="AV28" i="29"/>
  <c r="AU28" i="29"/>
  <c r="AT28" i="29"/>
  <c r="AS28" i="29"/>
  <c r="AV27" i="29"/>
  <c r="AU27" i="29"/>
  <c r="AT27" i="29"/>
  <c r="AS27" i="29"/>
  <c r="AV20" i="29"/>
  <c r="AU20" i="29"/>
  <c r="AT20" i="29"/>
  <c r="AS20" i="29"/>
  <c r="AV19" i="29"/>
  <c r="AU19" i="29"/>
  <c r="AT19" i="29"/>
  <c r="AS19" i="29"/>
  <c r="AV18" i="29"/>
  <c r="AU18" i="29"/>
  <c r="AT18" i="29"/>
  <c r="AS18" i="29"/>
  <c r="AV17" i="29"/>
  <c r="AU17" i="29"/>
  <c r="AT17" i="29"/>
  <c r="AS17" i="29"/>
  <c r="AV10" i="29"/>
  <c r="AU10" i="29"/>
  <c r="AT10" i="29"/>
  <c r="AS10" i="29"/>
  <c r="AV9" i="29"/>
  <c r="AU9" i="29"/>
  <c r="AT9" i="29"/>
  <c r="AS9" i="29"/>
  <c r="AV8" i="29"/>
  <c r="AU8" i="29"/>
  <c r="AT8" i="29"/>
  <c r="AS8" i="29"/>
  <c r="AV7" i="29"/>
  <c r="AU7" i="29"/>
  <c r="AT7" i="29"/>
  <c r="AS7" i="29"/>
  <c r="AP36" i="29"/>
  <c r="AO36" i="29"/>
  <c r="AN36" i="29"/>
  <c r="AM36" i="29"/>
  <c r="AP35" i="29"/>
  <c r="AO35" i="29"/>
  <c r="AN35" i="29"/>
  <c r="AM35" i="29"/>
  <c r="AP30" i="29"/>
  <c r="AO30" i="29"/>
  <c r="AN30" i="29"/>
  <c r="AM30" i="29"/>
  <c r="AP29" i="29"/>
  <c r="AO29" i="29"/>
  <c r="AN29" i="29"/>
  <c r="AM29" i="29"/>
  <c r="AP28" i="29"/>
  <c r="AO28" i="29"/>
  <c r="AN28" i="29"/>
  <c r="AM28" i="29"/>
  <c r="AP27" i="29"/>
  <c r="AO27" i="29"/>
  <c r="AN27" i="29"/>
  <c r="AM27" i="29"/>
  <c r="AP20" i="29"/>
  <c r="AO20" i="29"/>
  <c r="AN20" i="29"/>
  <c r="AM20" i="29"/>
  <c r="AP19" i="29"/>
  <c r="AO19" i="29"/>
  <c r="AN19" i="29"/>
  <c r="AM19" i="29"/>
  <c r="AP18" i="29"/>
  <c r="AO18" i="29"/>
  <c r="AN18" i="29"/>
  <c r="AM18" i="29"/>
  <c r="AP17" i="29"/>
  <c r="AO17" i="29"/>
  <c r="AN17" i="29"/>
  <c r="AM17" i="29"/>
  <c r="AP10" i="29"/>
  <c r="AO10" i="29"/>
  <c r="AN10" i="29"/>
  <c r="AM10" i="29"/>
  <c r="AP9" i="29"/>
  <c r="AO9" i="29"/>
  <c r="AN9" i="29"/>
  <c r="AM9" i="29"/>
  <c r="AP8" i="29"/>
  <c r="AO8" i="29"/>
  <c r="AN8" i="29"/>
  <c r="AM8" i="29"/>
  <c r="AP7" i="29"/>
  <c r="AO7" i="29"/>
  <c r="AN7" i="29"/>
  <c r="AM7" i="29"/>
  <c r="AJ36" i="29"/>
  <c r="AI36" i="29"/>
  <c r="AH36" i="29"/>
  <c r="AG36" i="29"/>
  <c r="AJ35" i="29"/>
  <c r="AI35" i="29"/>
  <c r="AH35" i="29"/>
  <c r="AG35" i="29"/>
  <c r="AJ30" i="29"/>
  <c r="AI30" i="29"/>
  <c r="AH30" i="29"/>
  <c r="AG30" i="29"/>
  <c r="AJ29" i="29"/>
  <c r="AI29" i="29"/>
  <c r="AH29" i="29"/>
  <c r="AG29" i="29"/>
  <c r="AJ28" i="29"/>
  <c r="AI28" i="29"/>
  <c r="AH28" i="29"/>
  <c r="AG28" i="29"/>
  <c r="AJ27" i="29"/>
  <c r="AI27" i="29"/>
  <c r="AH27" i="29"/>
  <c r="AG27" i="29"/>
  <c r="AJ20" i="29"/>
  <c r="AI20" i="29"/>
  <c r="AH20" i="29"/>
  <c r="AG20" i="29"/>
  <c r="AJ19" i="29"/>
  <c r="AI19" i="29"/>
  <c r="AH19" i="29"/>
  <c r="AG19" i="29"/>
  <c r="AJ18" i="29"/>
  <c r="AI18" i="29"/>
  <c r="AH18" i="29"/>
  <c r="AG18" i="29"/>
  <c r="AJ17" i="29"/>
  <c r="AI17" i="29"/>
  <c r="AH17" i="29"/>
  <c r="AG17" i="29"/>
  <c r="AJ10" i="29"/>
  <c r="AI10" i="29"/>
  <c r="AH10" i="29"/>
  <c r="AG10" i="29"/>
  <c r="AJ9" i="29"/>
  <c r="AI9" i="29"/>
  <c r="AH9" i="29"/>
  <c r="AG9" i="29"/>
  <c r="AJ8" i="29"/>
  <c r="AI8" i="29"/>
  <c r="AH8" i="29"/>
  <c r="AG8" i="29"/>
  <c r="AJ7" i="29"/>
  <c r="AI7" i="29"/>
  <c r="AH7" i="29"/>
  <c r="AG7" i="29"/>
  <c r="AD36" i="29"/>
  <c r="AC36" i="29"/>
  <c r="AB36" i="29"/>
  <c r="AA36" i="29"/>
  <c r="AD35" i="29"/>
  <c r="AC35" i="29"/>
  <c r="AB35" i="29"/>
  <c r="AA35" i="29"/>
  <c r="AD30" i="29"/>
  <c r="AC30" i="29"/>
  <c r="AB30" i="29"/>
  <c r="AA30" i="29"/>
  <c r="AD29" i="29"/>
  <c r="AC29" i="29"/>
  <c r="AB29" i="29"/>
  <c r="AA29" i="29"/>
  <c r="AD28" i="29"/>
  <c r="AC28" i="29"/>
  <c r="AB28" i="29"/>
  <c r="AA28" i="29"/>
  <c r="AD27" i="29"/>
  <c r="AB27" i="29"/>
  <c r="AA27" i="29"/>
  <c r="AD20" i="29"/>
  <c r="AC20" i="29"/>
  <c r="AB20" i="29"/>
  <c r="AA20" i="29"/>
  <c r="AD19" i="29"/>
  <c r="AC19" i="29"/>
  <c r="AB19" i="29"/>
  <c r="AA19" i="29"/>
  <c r="AD18" i="29"/>
  <c r="AC18" i="29"/>
  <c r="AB18" i="29"/>
  <c r="AA18" i="29"/>
  <c r="AD17" i="29"/>
  <c r="AC17" i="29"/>
  <c r="AB17" i="29"/>
  <c r="AA17" i="29"/>
  <c r="AD10" i="29"/>
  <c r="AC10" i="29"/>
  <c r="AB10" i="29"/>
  <c r="AA10" i="29"/>
  <c r="AD9" i="29"/>
  <c r="AC9" i="29"/>
  <c r="AB9" i="29"/>
  <c r="AA9" i="29"/>
  <c r="AD8" i="29"/>
  <c r="AC8" i="29"/>
  <c r="AB8" i="29"/>
  <c r="AA8" i="29"/>
  <c r="AD7" i="29"/>
  <c r="AC7" i="29"/>
  <c r="AB7" i="29"/>
  <c r="AA7" i="29"/>
  <c r="X36" i="29"/>
  <c r="W36" i="29"/>
  <c r="V36" i="29"/>
  <c r="U36" i="29"/>
  <c r="X35" i="29"/>
  <c r="W35" i="29"/>
  <c r="V35" i="29"/>
  <c r="U35" i="29"/>
  <c r="X30" i="29"/>
  <c r="W30" i="29"/>
  <c r="V30" i="29"/>
  <c r="U30" i="29"/>
  <c r="X29" i="29"/>
  <c r="W29" i="29"/>
  <c r="V29" i="29"/>
  <c r="U29" i="29"/>
  <c r="X28" i="29"/>
  <c r="W28" i="29"/>
  <c r="V28" i="29"/>
  <c r="U28" i="29"/>
  <c r="X27" i="29"/>
  <c r="W27" i="29"/>
  <c r="V27" i="29"/>
  <c r="U27" i="29"/>
  <c r="X20" i="29"/>
  <c r="W20" i="29"/>
  <c r="V20" i="29"/>
  <c r="U20" i="29"/>
  <c r="X19" i="29"/>
  <c r="W19" i="29"/>
  <c r="V19" i="29"/>
  <c r="U19" i="29"/>
  <c r="X18" i="29"/>
  <c r="W18" i="29"/>
  <c r="V18" i="29"/>
  <c r="U18" i="29"/>
  <c r="X17" i="29"/>
  <c r="W17" i="29"/>
  <c r="V17" i="29"/>
  <c r="U17" i="29"/>
  <c r="X10" i="29"/>
  <c r="W10" i="29"/>
  <c r="V10" i="29"/>
  <c r="U10" i="29"/>
  <c r="X9" i="29"/>
  <c r="W9" i="29"/>
  <c r="V9" i="29"/>
  <c r="U9" i="29"/>
  <c r="X8" i="29"/>
  <c r="W8" i="29"/>
  <c r="V8" i="29"/>
  <c r="U8" i="29"/>
  <c r="X7" i="29"/>
  <c r="W7" i="29"/>
  <c r="V7" i="29"/>
  <c r="L36" i="28"/>
  <c r="K36" i="28"/>
  <c r="G36" i="28"/>
  <c r="J36" i="28"/>
  <c r="I36" i="28"/>
  <c r="H36" i="28"/>
  <c r="E36" i="28"/>
  <c r="D36" i="28"/>
  <c r="C36" i="28"/>
  <c r="B36" i="28"/>
  <c r="L35" i="28"/>
  <c r="K35" i="28"/>
  <c r="G35" i="28"/>
  <c r="J35" i="28"/>
  <c r="I35" i="28"/>
  <c r="H35" i="28"/>
  <c r="E35" i="28"/>
  <c r="D35" i="28"/>
  <c r="C35" i="28"/>
  <c r="B35" i="28"/>
  <c r="L30" i="28"/>
  <c r="K30" i="28"/>
  <c r="G30" i="28"/>
  <c r="J30" i="28"/>
  <c r="I30" i="28"/>
  <c r="H30" i="28"/>
  <c r="E30" i="28"/>
  <c r="D30" i="28"/>
  <c r="C30" i="28"/>
  <c r="B30" i="28"/>
  <c r="L29" i="28"/>
  <c r="K29" i="28"/>
  <c r="G29" i="28"/>
  <c r="J29" i="28"/>
  <c r="I29" i="28"/>
  <c r="H29" i="28"/>
  <c r="E29" i="28"/>
  <c r="D29" i="28"/>
  <c r="C29" i="28"/>
  <c r="B29" i="28"/>
  <c r="L28" i="28"/>
  <c r="K28" i="28"/>
  <c r="G28" i="28"/>
  <c r="J28" i="28"/>
  <c r="I28" i="28"/>
  <c r="H28" i="28"/>
  <c r="E28" i="28"/>
  <c r="D28" i="28"/>
  <c r="C28" i="28"/>
  <c r="B28" i="28"/>
  <c r="L27" i="28"/>
  <c r="K27" i="28"/>
  <c r="G27" i="28"/>
  <c r="J27" i="28"/>
  <c r="I27" i="28"/>
  <c r="H27" i="28"/>
  <c r="E27" i="28"/>
  <c r="D27" i="28"/>
  <c r="C27" i="28"/>
  <c r="B27" i="28"/>
  <c r="L20" i="28"/>
  <c r="K20" i="28"/>
  <c r="G20" i="28"/>
  <c r="J20" i="28"/>
  <c r="I20" i="28"/>
  <c r="H20" i="28"/>
  <c r="E20" i="28"/>
  <c r="D20" i="28"/>
  <c r="C20" i="28"/>
  <c r="B20" i="28"/>
  <c r="L19" i="28"/>
  <c r="K19" i="28"/>
  <c r="G19" i="28"/>
  <c r="J19" i="28"/>
  <c r="I19" i="28"/>
  <c r="H19" i="28"/>
  <c r="E19" i="28"/>
  <c r="D19" i="28"/>
  <c r="C19" i="28"/>
  <c r="B19" i="28"/>
  <c r="L18" i="28"/>
  <c r="K18" i="28"/>
  <c r="G18" i="28"/>
  <c r="J18" i="28"/>
  <c r="I18" i="28"/>
  <c r="H18" i="28"/>
  <c r="E18" i="28"/>
  <c r="D18" i="28"/>
  <c r="C18" i="28"/>
  <c r="B18" i="28"/>
  <c r="L17" i="28"/>
  <c r="K17" i="28"/>
  <c r="G17" i="28"/>
  <c r="J17" i="28"/>
  <c r="I17" i="28"/>
  <c r="H17" i="28"/>
  <c r="E17" i="28"/>
  <c r="D17" i="28"/>
  <c r="C17" i="28"/>
  <c r="B17" i="28"/>
  <c r="L10" i="28"/>
  <c r="K10" i="28"/>
  <c r="G10" i="28"/>
  <c r="J10" i="28"/>
  <c r="I10" i="28"/>
  <c r="H10" i="28"/>
  <c r="E10" i="28"/>
  <c r="D10" i="28"/>
  <c r="C10" i="28"/>
  <c r="B10" i="28"/>
  <c r="L9" i="28"/>
  <c r="K9" i="28"/>
  <c r="G9" i="28"/>
  <c r="J9" i="28"/>
  <c r="I9" i="28"/>
  <c r="H9" i="28"/>
  <c r="E9" i="28"/>
  <c r="D9" i="28"/>
  <c r="C9" i="28"/>
  <c r="B9" i="28"/>
  <c r="L8" i="28"/>
  <c r="K8" i="28"/>
  <c r="G8" i="28"/>
  <c r="J8" i="28"/>
  <c r="I8" i="28"/>
  <c r="H8" i="28"/>
  <c r="E8" i="28"/>
  <c r="D8" i="28"/>
  <c r="C8" i="28"/>
  <c r="B8" i="28"/>
  <c r="L7" i="28"/>
  <c r="K7" i="28"/>
  <c r="G7" i="28"/>
  <c r="J7" i="28"/>
  <c r="I7" i="28"/>
  <c r="H7" i="28"/>
  <c r="E7" i="28"/>
  <c r="D7" i="28"/>
  <c r="C7" i="28"/>
  <c r="B7" i="28"/>
  <c r="L36" i="27"/>
  <c r="K36" i="27"/>
  <c r="G36" i="27"/>
  <c r="J36" i="27"/>
  <c r="I36" i="27"/>
  <c r="H36" i="27"/>
  <c r="E36" i="27"/>
  <c r="D36" i="27"/>
  <c r="C36" i="27"/>
  <c r="B36" i="27"/>
  <c r="L35" i="27"/>
  <c r="K35" i="27"/>
  <c r="G35" i="27"/>
  <c r="J35" i="27"/>
  <c r="I35" i="27"/>
  <c r="H35" i="27"/>
  <c r="E35" i="27"/>
  <c r="D35" i="27"/>
  <c r="C35" i="27"/>
  <c r="B35" i="27"/>
  <c r="L30" i="27"/>
  <c r="K30" i="27"/>
  <c r="G30" i="27"/>
  <c r="J30" i="27"/>
  <c r="I30" i="27"/>
  <c r="H30" i="27"/>
  <c r="E30" i="27"/>
  <c r="D30" i="27"/>
  <c r="C30" i="27"/>
  <c r="B30" i="27"/>
  <c r="L29" i="27"/>
  <c r="K29" i="27"/>
  <c r="G29" i="27"/>
  <c r="J29" i="27"/>
  <c r="I29" i="27"/>
  <c r="H29" i="27"/>
  <c r="E29" i="27"/>
  <c r="D29" i="27"/>
  <c r="C29" i="27"/>
  <c r="B29" i="27"/>
  <c r="L28" i="27"/>
  <c r="K28" i="27"/>
  <c r="G28" i="27"/>
  <c r="J28" i="27"/>
  <c r="I28" i="27"/>
  <c r="H28" i="27"/>
  <c r="E28" i="27"/>
  <c r="D28" i="27"/>
  <c r="C28" i="27"/>
  <c r="B28" i="27"/>
  <c r="L27" i="27"/>
  <c r="K27" i="27"/>
  <c r="G27" i="27"/>
  <c r="J27" i="27"/>
  <c r="I27" i="27"/>
  <c r="H27" i="27"/>
  <c r="E27" i="27"/>
  <c r="D27" i="27"/>
  <c r="C27" i="27"/>
  <c r="B27" i="27"/>
  <c r="L20" i="27"/>
  <c r="K20" i="27"/>
  <c r="J20" i="27"/>
  <c r="I20" i="27"/>
  <c r="H20" i="27"/>
  <c r="E20" i="27"/>
  <c r="D20" i="27"/>
  <c r="C20" i="27"/>
  <c r="B20" i="27"/>
  <c r="L19" i="27"/>
  <c r="K19" i="27"/>
  <c r="J19" i="27"/>
  <c r="I19" i="27"/>
  <c r="H19" i="27"/>
  <c r="E19" i="27"/>
  <c r="D19" i="27"/>
  <c r="C19" i="27"/>
  <c r="B19" i="27"/>
  <c r="L18" i="27"/>
  <c r="K18" i="27"/>
  <c r="J18" i="27"/>
  <c r="I18" i="27"/>
  <c r="H18" i="27"/>
  <c r="E18" i="27"/>
  <c r="D18" i="27"/>
  <c r="C18" i="27"/>
  <c r="B18" i="27"/>
  <c r="L17" i="27"/>
  <c r="K17" i="27"/>
  <c r="J17" i="27"/>
  <c r="I17" i="27"/>
  <c r="H17" i="27"/>
  <c r="E17" i="27"/>
  <c r="D17" i="27"/>
  <c r="C17" i="27"/>
  <c r="B17" i="27"/>
  <c r="L10" i="27"/>
  <c r="K10" i="27"/>
  <c r="G10" i="27"/>
  <c r="J10" i="27"/>
  <c r="I10" i="27"/>
  <c r="H10" i="27"/>
  <c r="E10" i="27"/>
  <c r="D10" i="27"/>
  <c r="C10" i="27"/>
  <c r="B10" i="27"/>
  <c r="L9" i="27"/>
  <c r="K9" i="27"/>
  <c r="G9" i="27"/>
  <c r="J9" i="27"/>
  <c r="I9" i="27"/>
  <c r="H9" i="27"/>
  <c r="E9" i="27"/>
  <c r="D9" i="27"/>
  <c r="C9" i="27"/>
  <c r="B9" i="27"/>
  <c r="L8" i="27"/>
  <c r="K8" i="27"/>
  <c r="G8" i="27"/>
  <c r="J8" i="27"/>
  <c r="I8" i="27"/>
  <c r="H8" i="27"/>
  <c r="E8" i="27"/>
  <c r="D8" i="27"/>
  <c r="C8" i="27"/>
  <c r="B8" i="27"/>
  <c r="L7" i="27"/>
  <c r="K7" i="27"/>
  <c r="G7" i="27"/>
  <c r="J7" i="27"/>
  <c r="I7" i="27"/>
  <c r="H7" i="27"/>
  <c r="E7" i="27"/>
  <c r="D7" i="27"/>
  <c r="C7" i="27"/>
  <c r="B7" i="27"/>
  <c r="L36" i="26"/>
  <c r="K36" i="26"/>
  <c r="G36" i="26"/>
  <c r="J36" i="26"/>
  <c r="I36" i="26"/>
  <c r="H36" i="26"/>
  <c r="E36" i="26"/>
  <c r="D36" i="26"/>
  <c r="C36" i="26"/>
  <c r="B36" i="26"/>
  <c r="L35" i="26"/>
  <c r="K35" i="26"/>
  <c r="G35" i="26"/>
  <c r="J35" i="26"/>
  <c r="I35" i="26"/>
  <c r="H35" i="26"/>
  <c r="E35" i="26"/>
  <c r="D35" i="26"/>
  <c r="C35" i="26"/>
  <c r="B35" i="26"/>
  <c r="L30" i="26"/>
  <c r="K30" i="26"/>
  <c r="G30" i="26"/>
  <c r="J30" i="26"/>
  <c r="I30" i="26"/>
  <c r="H30" i="26"/>
  <c r="E30" i="26"/>
  <c r="D30" i="26"/>
  <c r="C30" i="26"/>
  <c r="B30" i="26"/>
  <c r="L29" i="26"/>
  <c r="K29" i="26"/>
  <c r="G29" i="26"/>
  <c r="J29" i="26"/>
  <c r="I29" i="26"/>
  <c r="H29" i="26"/>
  <c r="E29" i="26"/>
  <c r="D29" i="26"/>
  <c r="C29" i="26"/>
  <c r="B29" i="26"/>
  <c r="L28" i="26"/>
  <c r="K28" i="26"/>
  <c r="G28" i="26"/>
  <c r="J28" i="26"/>
  <c r="I28" i="26"/>
  <c r="H28" i="26"/>
  <c r="E28" i="26"/>
  <c r="D28" i="26"/>
  <c r="C28" i="26"/>
  <c r="B28" i="26"/>
  <c r="L27" i="26"/>
  <c r="K27" i="26"/>
  <c r="G27" i="26"/>
  <c r="J27" i="26"/>
  <c r="I27" i="26"/>
  <c r="H27" i="26"/>
  <c r="E27" i="26"/>
  <c r="D27" i="26"/>
  <c r="C27" i="26"/>
  <c r="B27" i="26"/>
  <c r="L20" i="26"/>
  <c r="K20" i="26"/>
  <c r="G20" i="26"/>
  <c r="J20" i="26"/>
  <c r="I20" i="26"/>
  <c r="H20" i="26"/>
  <c r="E20" i="26"/>
  <c r="D20" i="26"/>
  <c r="C20" i="26"/>
  <c r="B20" i="26"/>
  <c r="L19" i="26"/>
  <c r="K19" i="26"/>
  <c r="G19" i="26"/>
  <c r="J19" i="26"/>
  <c r="I19" i="26"/>
  <c r="H19" i="26"/>
  <c r="E19" i="26"/>
  <c r="D19" i="26"/>
  <c r="C19" i="26"/>
  <c r="B19" i="26"/>
  <c r="L18" i="26"/>
  <c r="K18" i="26"/>
  <c r="G18" i="26"/>
  <c r="J18" i="26"/>
  <c r="I18" i="26"/>
  <c r="H18" i="26"/>
  <c r="E18" i="26"/>
  <c r="D18" i="26"/>
  <c r="C18" i="26"/>
  <c r="B18" i="26"/>
  <c r="L17" i="26"/>
  <c r="K17" i="26"/>
  <c r="G17" i="26"/>
  <c r="J17" i="26"/>
  <c r="I17" i="26"/>
  <c r="H17" i="26"/>
  <c r="E17" i="26"/>
  <c r="D17" i="26"/>
  <c r="C17" i="26"/>
  <c r="B17" i="26"/>
  <c r="L10" i="26"/>
  <c r="K10" i="26"/>
  <c r="G10" i="26"/>
  <c r="J10" i="26"/>
  <c r="I10" i="26"/>
  <c r="H10" i="26"/>
  <c r="E10" i="26"/>
  <c r="D10" i="26"/>
  <c r="C10" i="26"/>
  <c r="B10" i="26"/>
  <c r="L9" i="26"/>
  <c r="K9" i="26"/>
  <c r="G9" i="26"/>
  <c r="J9" i="26"/>
  <c r="I9" i="26"/>
  <c r="H9" i="26"/>
  <c r="E9" i="26"/>
  <c r="D9" i="26"/>
  <c r="C9" i="26"/>
  <c r="B9" i="26"/>
  <c r="L8" i="26"/>
  <c r="K8" i="26"/>
  <c r="G8" i="26"/>
  <c r="J8" i="26"/>
  <c r="I8" i="26"/>
  <c r="H8" i="26"/>
  <c r="E8" i="26"/>
  <c r="D8" i="26"/>
  <c r="C8" i="26"/>
  <c r="B8" i="26"/>
  <c r="L7" i="26"/>
  <c r="K7" i="26"/>
  <c r="G7" i="26"/>
  <c r="J7" i="26"/>
  <c r="I7" i="26"/>
  <c r="H7" i="26"/>
  <c r="E7" i="26"/>
  <c r="D7" i="26"/>
  <c r="C7" i="26"/>
  <c r="B7" i="26"/>
  <c r="L36" i="25"/>
  <c r="K36" i="25"/>
  <c r="G36" i="25"/>
  <c r="J36" i="25"/>
  <c r="I36" i="25"/>
  <c r="H36" i="25"/>
  <c r="E36" i="25"/>
  <c r="D36" i="25"/>
  <c r="C36" i="25"/>
  <c r="B36" i="25"/>
  <c r="L35" i="25"/>
  <c r="K35" i="25"/>
  <c r="G35" i="25"/>
  <c r="J35" i="25"/>
  <c r="I35" i="25"/>
  <c r="H35" i="25"/>
  <c r="E35" i="25"/>
  <c r="D35" i="25"/>
  <c r="C35" i="25"/>
  <c r="B35" i="25"/>
  <c r="L30" i="25"/>
  <c r="K30" i="25"/>
  <c r="G30" i="25"/>
  <c r="J30" i="25"/>
  <c r="I30" i="25"/>
  <c r="H30" i="25"/>
  <c r="E30" i="25"/>
  <c r="D30" i="25"/>
  <c r="C30" i="25"/>
  <c r="B30" i="25"/>
  <c r="L29" i="25"/>
  <c r="K29" i="25"/>
  <c r="G29" i="25"/>
  <c r="J29" i="25"/>
  <c r="I29" i="25"/>
  <c r="H29" i="25"/>
  <c r="E29" i="25"/>
  <c r="D29" i="25"/>
  <c r="C29" i="25"/>
  <c r="B29" i="25"/>
  <c r="L28" i="25"/>
  <c r="K28" i="25"/>
  <c r="G28" i="25"/>
  <c r="J28" i="25"/>
  <c r="I28" i="25"/>
  <c r="H28" i="25"/>
  <c r="E28" i="25"/>
  <c r="D28" i="25"/>
  <c r="C28" i="25"/>
  <c r="B28" i="25"/>
  <c r="L27" i="25"/>
  <c r="K27" i="25"/>
  <c r="G27" i="25"/>
  <c r="J27" i="25"/>
  <c r="I27" i="25"/>
  <c r="H27" i="25"/>
  <c r="E27" i="25"/>
  <c r="D27" i="25"/>
  <c r="C27" i="25"/>
  <c r="B27" i="25"/>
  <c r="L20" i="25"/>
  <c r="K20" i="25"/>
  <c r="G20" i="25"/>
  <c r="J20" i="25"/>
  <c r="I20" i="25"/>
  <c r="H20" i="25"/>
  <c r="E20" i="25"/>
  <c r="D20" i="25"/>
  <c r="C20" i="25"/>
  <c r="B20" i="25"/>
  <c r="L19" i="25"/>
  <c r="K19" i="25"/>
  <c r="G19" i="25"/>
  <c r="J19" i="25"/>
  <c r="I19" i="25"/>
  <c r="H19" i="25"/>
  <c r="E19" i="25"/>
  <c r="D19" i="25"/>
  <c r="C19" i="25"/>
  <c r="B19" i="25"/>
  <c r="L18" i="25"/>
  <c r="K18" i="25"/>
  <c r="G18" i="25"/>
  <c r="J18" i="25"/>
  <c r="I18" i="25"/>
  <c r="H18" i="25"/>
  <c r="E18" i="25"/>
  <c r="D18" i="25"/>
  <c r="C18" i="25"/>
  <c r="B18" i="25"/>
  <c r="L17" i="25"/>
  <c r="K17" i="25"/>
  <c r="G17" i="25"/>
  <c r="J17" i="25"/>
  <c r="I17" i="25"/>
  <c r="H17" i="25"/>
  <c r="E17" i="25"/>
  <c r="D17" i="25"/>
  <c r="C17" i="25"/>
  <c r="B17" i="25"/>
  <c r="L10" i="25"/>
  <c r="K10" i="25"/>
  <c r="G10" i="25"/>
  <c r="J10" i="25"/>
  <c r="I10" i="25"/>
  <c r="H10" i="25"/>
  <c r="E10" i="25"/>
  <c r="D10" i="25"/>
  <c r="C10" i="25"/>
  <c r="B10" i="25"/>
  <c r="L9" i="25"/>
  <c r="K9" i="25"/>
  <c r="G9" i="25"/>
  <c r="J9" i="25"/>
  <c r="I9" i="25"/>
  <c r="H9" i="25"/>
  <c r="E9" i="25"/>
  <c r="D9" i="25"/>
  <c r="C9" i="25"/>
  <c r="B9" i="25"/>
  <c r="L8" i="25"/>
  <c r="K8" i="25"/>
  <c r="G8" i="25"/>
  <c r="J8" i="25"/>
  <c r="I8" i="25"/>
  <c r="H8" i="25"/>
  <c r="E8" i="25"/>
  <c r="D8" i="25"/>
  <c r="C8" i="25"/>
  <c r="B8" i="25"/>
  <c r="L7" i="25"/>
  <c r="K7" i="25"/>
  <c r="G7" i="25"/>
  <c r="J7" i="25"/>
  <c r="I7" i="25"/>
  <c r="H7" i="25"/>
  <c r="E7" i="25"/>
  <c r="D7" i="25"/>
  <c r="C7" i="25"/>
  <c r="B7" i="25"/>
  <c r="L36" i="24"/>
  <c r="K36" i="24"/>
  <c r="G36" i="24"/>
  <c r="J36" i="24"/>
  <c r="I36" i="24"/>
  <c r="H36" i="24"/>
  <c r="E36" i="24"/>
  <c r="D36" i="24"/>
  <c r="C36" i="24"/>
  <c r="B36" i="24"/>
  <c r="L35" i="24"/>
  <c r="K35" i="24"/>
  <c r="G35" i="24"/>
  <c r="J35" i="24"/>
  <c r="I35" i="24"/>
  <c r="H35" i="24"/>
  <c r="E35" i="24"/>
  <c r="D35" i="24"/>
  <c r="C35" i="24"/>
  <c r="B35" i="24"/>
  <c r="L30" i="24"/>
  <c r="K30" i="24"/>
  <c r="G30" i="24"/>
  <c r="J30" i="24"/>
  <c r="I30" i="24"/>
  <c r="H30" i="24"/>
  <c r="E30" i="24"/>
  <c r="D30" i="24"/>
  <c r="C30" i="24"/>
  <c r="B30" i="24"/>
  <c r="L29" i="24"/>
  <c r="K29" i="24"/>
  <c r="G29" i="24"/>
  <c r="J29" i="24"/>
  <c r="I29" i="24"/>
  <c r="H29" i="24"/>
  <c r="E29" i="24"/>
  <c r="D29" i="24"/>
  <c r="C29" i="24"/>
  <c r="B29" i="24"/>
  <c r="L28" i="24"/>
  <c r="K28" i="24"/>
  <c r="G28" i="24"/>
  <c r="J28" i="24"/>
  <c r="I28" i="24"/>
  <c r="H28" i="24"/>
  <c r="E28" i="24"/>
  <c r="D28" i="24"/>
  <c r="C28" i="24"/>
  <c r="B28" i="24"/>
  <c r="L27" i="24"/>
  <c r="K27" i="24"/>
  <c r="G27" i="24"/>
  <c r="J27" i="24"/>
  <c r="I27" i="24"/>
  <c r="H27" i="24"/>
  <c r="E27" i="24"/>
  <c r="D27" i="24"/>
  <c r="C27" i="24"/>
  <c r="B27" i="24"/>
  <c r="L20" i="24"/>
  <c r="K20" i="24"/>
  <c r="G20" i="24"/>
  <c r="J20" i="24"/>
  <c r="I20" i="24"/>
  <c r="H20" i="24"/>
  <c r="E20" i="24"/>
  <c r="D20" i="24"/>
  <c r="C20" i="24"/>
  <c r="B20" i="24"/>
  <c r="L19" i="24"/>
  <c r="K19" i="24"/>
  <c r="G19" i="24"/>
  <c r="J19" i="24"/>
  <c r="I19" i="24"/>
  <c r="H19" i="24"/>
  <c r="E19" i="24"/>
  <c r="D19" i="24"/>
  <c r="C19" i="24"/>
  <c r="B19" i="24"/>
  <c r="L18" i="24"/>
  <c r="K18" i="24"/>
  <c r="G18" i="24"/>
  <c r="J18" i="24"/>
  <c r="I18" i="24"/>
  <c r="H18" i="24"/>
  <c r="E18" i="24"/>
  <c r="D18" i="24"/>
  <c r="C18" i="24"/>
  <c r="B18" i="24"/>
  <c r="L17" i="24"/>
  <c r="K17" i="24"/>
  <c r="G17" i="24"/>
  <c r="J17" i="24"/>
  <c r="I17" i="24"/>
  <c r="H17" i="24"/>
  <c r="E17" i="24"/>
  <c r="D17" i="24"/>
  <c r="C17" i="24"/>
  <c r="B17" i="24"/>
  <c r="L10" i="24"/>
  <c r="K10" i="24"/>
  <c r="G10" i="24"/>
  <c r="J10" i="24"/>
  <c r="I10" i="24"/>
  <c r="H10" i="24"/>
  <c r="E10" i="24"/>
  <c r="D10" i="24"/>
  <c r="C10" i="24"/>
  <c r="B10" i="24"/>
  <c r="L9" i="24"/>
  <c r="K9" i="24"/>
  <c r="G9" i="24"/>
  <c r="J9" i="24"/>
  <c r="I9" i="24"/>
  <c r="H9" i="24"/>
  <c r="E9" i="24"/>
  <c r="D9" i="24"/>
  <c r="C9" i="24"/>
  <c r="B9" i="24"/>
  <c r="L8" i="24"/>
  <c r="K8" i="24"/>
  <c r="G8" i="24"/>
  <c r="J8" i="24"/>
  <c r="I8" i="24"/>
  <c r="H8" i="24"/>
  <c r="E8" i="24"/>
  <c r="D8" i="24"/>
  <c r="C8" i="24"/>
  <c r="B8" i="24"/>
  <c r="L7" i="24"/>
  <c r="K7" i="24"/>
  <c r="G7" i="24"/>
  <c r="J7" i="24"/>
  <c r="I7" i="24"/>
  <c r="H7" i="24"/>
  <c r="E7" i="24"/>
  <c r="D7" i="24"/>
  <c r="C7" i="24"/>
  <c r="B7" i="24"/>
  <c r="L36" i="23"/>
  <c r="K36" i="23"/>
  <c r="G36" i="23"/>
  <c r="J36" i="23"/>
  <c r="I36" i="23"/>
  <c r="H36" i="23"/>
  <c r="E36" i="23"/>
  <c r="D36" i="23"/>
  <c r="C36" i="23"/>
  <c r="B36" i="23"/>
  <c r="L35" i="23"/>
  <c r="K35" i="23"/>
  <c r="G35" i="23"/>
  <c r="J35" i="23"/>
  <c r="I35" i="23"/>
  <c r="H35" i="23"/>
  <c r="E35" i="23"/>
  <c r="D35" i="23"/>
  <c r="C35" i="23"/>
  <c r="B35" i="23"/>
  <c r="L30" i="23"/>
  <c r="K30" i="23"/>
  <c r="G30" i="23"/>
  <c r="J30" i="23"/>
  <c r="I30" i="23"/>
  <c r="H30" i="23"/>
  <c r="E30" i="23"/>
  <c r="D30" i="23"/>
  <c r="C30" i="23"/>
  <c r="B30" i="23"/>
  <c r="L29" i="23"/>
  <c r="K29" i="23"/>
  <c r="G29" i="23"/>
  <c r="J29" i="23"/>
  <c r="I29" i="23"/>
  <c r="H29" i="23"/>
  <c r="E29" i="23"/>
  <c r="D29" i="23"/>
  <c r="C29" i="23"/>
  <c r="B29" i="23"/>
  <c r="L28" i="23"/>
  <c r="K28" i="23"/>
  <c r="G28" i="23"/>
  <c r="J28" i="23"/>
  <c r="I28" i="23"/>
  <c r="H28" i="23"/>
  <c r="E28" i="23"/>
  <c r="D28" i="23"/>
  <c r="C28" i="23"/>
  <c r="B28" i="23"/>
  <c r="L27" i="23"/>
  <c r="K27" i="23"/>
  <c r="G27" i="23"/>
  <c r="J27" i="23"/>
  <c r="I27" i="23"/>
  <c r="H27" i="23"/>
  <c r="E27" i="23"/>
  <c r="D27" i="23"/>
  <c r="C27" i="23"/>
  <c r="B27" i="23"/>
  <c r="L20" i="23"/>
  <c r="K20" i="23"/>
  <c r="G20" i="23"/>
  <c r="J20" i="23"/>
  <c r="I20" i="23"/>
  <c r="H20" i="23"/>
  <c r="E20" i="23"/>
  <c r="D20" i="23"/>
  <c r="C20" i="23"/>
  <c r="B20" i="23"/>
  <c r="L19" i="23"/>
  <c r="K19" i="23"/>
  <c r="G19" i="23"/>
  <c r="J19" i="23"/>
  <c r="I19" i="23"/>
  <c r="H19" i="23"/>
  <c r="E19" i="23"/>
  <c r="D19" i="23"/>
  <c r="C19" i="23"/>
  <c r="B19" i="23"/>
  <c r="L18" i="23"/>
  <c r="K18" i="23"/>
  <c r="G18" i="23"/>
  <c r="J18" i="23"/>
  <c r="I18" i="23"/>
  <c r="H18" i="23"/>
  <c r="E18" i="23"/>
  <c r="D18" i="23"/>
  <c r="C18" i="23"/>
  <c r="B18" i="23"/>
  <c r="L17" i="23"/>
  <c r="K17" i="23"/>
  <c r="G17" i="23"/>
  <c r="J17" i="23"/>
  <c r="I17" i="23"/>
  <c r="H17" i="23"/>
  <c r="E17" i="23"/>
  <c r="D17" i="23"/>
  <c r="C17" i="23"/>
  <c r="B17" i="23"/>
  <c r="L10" i="23"/>
  <c r="K10" i="23"/>
  <c r="G10" i="23"/>
  <c r="J10" i="23"/>
  <c r="I10" i="23"/>
  <c r="H10" i="23"/>
  <c r="E10" i="23"/>
  <c r="D10" i="23"/>
  <c r="C10" i="23"/>
  <c r="B10" i="23"/>
  <c r="L9" i="23"/>
  <c r="K9" i="23"/>
  <c r="G9" i="23"/>
  <c r="J9" i="23"/>
  <c r="I9" i="23"/>
  <c r="H9" i="23"/>
  <c r="E9" i="23"/>
  <c r="D9" i="23"/>
  <c r="C9" i="23"/>
  <c r="B9" i="23"/>
  <c r="L8" i="23"/>
  <c r="K8" i="23"/>
  <c r="G8" i="23"/>
  <c r="J8" i="23"/>
  <c r="I8" i="23"/>
  <c r="H8" i="23"/>
  <c r="E8" i="23"/>
  <c r="D8" i="23"/>
  <c r="C8" i="23"/>
  <c r="B8" i="23"/>
  <c r="L7" i="23"/>
  <c r="K7" i="23"/>
  <c r="G7" i="23"/>
  <c r="J7" i="23"/>
  <c r="I7" i="23"/>
  <c r="H7" i="23"/>
  <c r="E7" i="23"/>
  <c r="D7" i="23"/>
  <c r="C7" i="23"/>
  <c r="B7" i="23"/>
  <c r="L36" i="22"/>
  <c r="K36" i="22"/>
  <c r="G36" i="22"/>
  <c r="J36" i="22"/>
  <c r="I36" i="22"/>
  <c r="H36" i="22"/>
  <c r="E36" i="22"/>
  <c r="D36" i="22"/>
  <c r="C36" i="22"/>
  <c r="B36" i="22"/>
  <c r="O36" i="29" s="1"/>
  <c r="L35" i="22"/>
  <c r="K35" i="22"/>
  <c r="G35" i="22"/>
  <c r="J35" i="22"/>
  <c r="I35" i="22"/>
  <c r="H35" i="22"/>
  <c r="E35" i="22"/>
  <c r="D35" i="22"/>
  <c r="C35" i="22"/>
  <c r="B35" i="22"/>
  <c r="O35" i="29" s="1"/>
  <c r="L30" i="22"/>
  <c r="K30" i="22"/>
  <c r="G30" i="22"/>
  <c r="J30" i="22"/>
  <c r="I30" i="22"/>
  <c r="H30" i="22"/>
  <c r="E30" i="22"/>
  <c r="D30" i="22"/>
  <c r="C30" i="22"/>
  <c r="B30" i="22"/>
  <c r="O30" i="29" s="1"/>
  <c r="L29" i="22"/>
  <c r="K29" i="22"/>
  <c r="G29" i="22"/>
  <c r="J29" i="22"/>
  <c r="I29" i="22"/>
  <c r="H29" i="22"/>
  <c r="E29" i="22"/>
  <c r="D29" i="22"/>
  <c r="C29" i="22"/>
  <c r="B29" i="22"/>
  <c r="O29" i="29" s="1"/>
  <c r="L28" i="22"/>
  <c r="K28" i="22"/>
  <c r="G28" i="22"/>
  <c r="J28" i="22"/>
  <c r="I28" i="22"/>
  <c r="H28" i="22"/>
  <c r="E28" i="22"/>
  <c r="D28" i="22"/>
  <c r="C28" i="22"/>
  <c r="B28" i="22"/>
  <c r="O28" i="29" s="1"/>
  <c r="L27" i="22"/>
  <c r="K27" i="22"/>
  <c r="G27" i="22"/>
  <c r="J27" i="22"/>
  <c r="I27" i="22"/>
  <c r="H27" i="22"/>
  <c r="E27" i="22"/>
  <c r="D27" i="22"/>
  <c r="C27" i="22"/>
  <c r="B27" i="22"/>
  <c r="O27" i="29" s="1"/>
  <c r="L20" i="22"/>
  <c r="K20" i="22"/>
  <c r="G20" i="22"/>
  <c r="J20" i="22"/>
  <c r="I20" i="22"/>
  <c r="H20" i="22"/>
  <c r="E20" i="22"/>
  <c r="D20" i="22"/>
  <c r="C20" i="22"/>
  <c r="B20" i="22"/>
  <c r="O20" i="29" s="1"/>
  <c r="L19" i="22"/>
  <c r="K19" i="22"/>
  <c r="G19" i="22"/>
  <c r="J19" i="22"/>
  <c r="I19" i="22"/>
  <c r="H19" i="22"/>
  <c r="E19" i="22"/>
  <c r="D19" i="22"/>
  <c r="C19" i="22"/>
  <c r="B19" i="22"/>
  <c r="O19" i="29" s="1"/>
  <c r="L18" i="22"/>
  <c r="K18" i="22"/>
  <c r="G18" i="22"/>
  <c r="J18" i="22"/>
  <c r="I18" i="22"/>
  <c r="H18" i="22"/>
  <c r="E18" i="22"/>
  <c r="D18" i="22"/>
  <c r="C18" i="22"/>
  <c r="B18" i="22"/>
  <c r="O18" i="29" s="1"/>
  <c r="L17" i="22"/>
  <c r="K17" i="22"/>
  <c r="G17" i="22"/>
  <c r="J17" i="22"/>
  <c r="I17" i="22"/>
  <c r="H17" i="22"/>
  <c r="E17" i="22"/>
  <c r="D17" i="22"/>
  <c r="C17" i="22"/>
  <c r="B17" i="22"/>
  <c r="O17" i="29" s="1"/>
  <c r="L10" i="22"/>
  <c r="K10" i="22"/>
  <c r="G10" i="22"/>
  <c r="J10" i="22"/>
  <c r="I10" i="22"/>
  <c r="H10" i="22"/>
  <c r="E10" i="22"/>
  <c r="D10" i="22"/>
  <c r="C10" i="22"/>
  <c r="B10" i="22"/>
  <c r="O10" i="29" s="1"/>
  <c r="L9" i="22"/>
  <c r="K9" i="22"/>
  <c r="G9" i="22"/>
  <c r="J9" i="22"/>
  <c r="I9" i="22"/>
  <c r="H9" i="22"/>
  <c r="E9" i="22"/>
  <c r="D9" i="22"/>
  <c r="C9" i="22"/>
  <c r="B9" i="22"/>
  <c r="O9" i="29" s="1"/>
  <c r="L8" i="22"/>
  <c r="K8" i="22"/>
  <c r="G8" i="22"/>
  <c r="J8" i="22"/>
  <c r="I8" i="22"/>
  <c r="H8" i="22"/>
  <c r="E8" i="22"/>
  <c r="D8" i="22"/>
  <c r="C8" i="22"/>
  <c r="B8" i="22"/>
  <c r="O8" i="29" s="1"/>
  <c r="L7" i="22"/>
  <c r="K7" i="22"/>
  <c r="G7" i="22"/>
  <c r="J7" i="22"/>
  <c r="I7" i="22"/>
  <c r="H7" i="22"/>
  <c r="E7" i="22"/>
  <c r="D7" i="22"/>
  <c r="C7" i="22"/>
  <c r="B7" i="22"/>
  <c r="O7" i="29" s="1"/>
  <c r="L36" i="21"/>
  <c r="K36" i="21"/>
  <c r="G36" i="21"/>
  <c r="J36" i="21"/>
  <c r="I36" i="21"/>
  <c r="H36" i="21"/>
  <c r="E36" i="21"/>
  <c r="D36" i="21"/>
  <c r="C36" i="21"/>
  <c r="B36" i="21"/>
  <c r="I36" i="29" s="1"/>
  <c r="L35" i="21"/>
  <c r="K35" i="21"/>
  <c r="G35" i="21"/>
  <c r="J35" i="21"/>
  <c r="I35" i="21"/>
  <c r="H35" i="21"/>
  <c r="E35" i="21"/>
  <c r="D35" i="21"/>
  <c r="C35" i="21"/>
  <c r="B35" i="21"/>
  <c r="I35" i="29" s="1"/>
  <c r="L30" i="21"/>
  <c r="K30" i="21"/>
  <c r="G30" i="21"/>
  <c r="J30" i="21"/>
  <c r="I30" i="21"/>
  <c r="H30" i="21"/>
  <c r="E30" i="21"/>
  <c r="D30" i="21"/>
  <c r="C30" i="21"/>
  <c r="B30" i="21"/>
  <c r="I30" i="29" s="1"/>
  <c r="L29" i="21"/>
  <c r="K29" i="21"/>
  <c r="G29" i="21"/>
  <c r="J29" i="21"/>
  <c r="I29" i="21"/>
  <c r="H29" i="21"/>
  <c r="E29" i="21"/>
  <c r="D29" i="21"/>
  <c r="C29" i="21"/>
  <c r="B29" i="21"/>
  <c r="I29" i="29" s="1"/>
  <c r="L28" i="21"/>
  <c r="K28" i="21"/>
  <c r="G28" i="21"/>
  <c r="J28" i="21"/>
  <c r="I28" i="21"/>
  <c r="H28" i="21"/>
  <c r="E28" i="21"/>
  <c r="D28" i="21"/>
  <c r="C28" i="21"/>
  <c r="B28" i="21"/>
  <c r="I28" i="29" s="1"/>
  <c r="L27" i="21"/>
  <c r="K27" i="21"/>
  <c r="G27" i="21"/>
  <c r="J27" i="21"/>
  <c r="I27" i="21"/>
  <c r="H27" i="21"/>
  <c r="E27" i="21"/>
  <c r="D27" i="21"/>
  <c r="C27" i="21"/>
  <c r="B27" i="21"/>
  <c r="I27" i="29" s="1"/>
  <c r="L20" i="21"/>
  <c r="K20" i="21"/>
  <c r="G20" i="21"/>
  <c r="J20" i="21"/>
  <c r="I20" i="21"/>
  <c r="H20" i="21"/>
  <c r="E20" i="21"/>
  <c r="D20" i="21"/>
  <c r="C20" i="21"/>
  <c r="B20" i="21"/>
  <c r="I20" i="29" s="1"/>
  <c r="L19" i="21"/>
  <c r="K19" i="21"/>
  <c r="G19" i="21"/>
  <c r="J19" i="21"/>
  <c r="I19" i="21"/>
  <c r="H19" i="21"/>
  <c r="E19" i="21"/>
  <c r="D19" i="21"/>
  <c r="C19" i="21"/>
  <c r="B19" i="21"/>
  <c r="I19" i="29" s="1"/>
  <c r="L18" i="21"/>
  <c r="K18" i="21"/>
  <c r="G18" i="21"/>
  <c r="J18" i="21"/>
  <c r="I18" i="21"/>
  <c r="H18" i="21"/>
  <c r="E18" i="21"/>
  <c r="D18" i="21"/>
  <c r="C18" i="21"/>
  <c r="B18" i="21"/>
  <c r="I18" i="29" s="1"/>
  <c r="L17" i="21"/>
  <c r="K17" i="21"/>
  <c r="G17" i="21"/>
  <c r="J17" i="21"/>
  <c r="I17" i="21"/>
  <c r="H17" i="21"/>
  <c r="E17" i="21"/>
  <c r="D17" i="21"/>
  <c r="C17" i="21"/>
  <c r="B17" i="21"/>
  <c r="I17" i="29" s="1"/>
  <c r="L10" i="21"/>
  <c r="K10" i="21"/>
  <c r="G10" i="21"/>
  <c r="J10" i="21"/>
  <c r="I10" i="21"/>
  <c r="H10" i="21"/>
  <c r="E10" i="21"/>
  <c r="D10" i="21"/>
  <c r="C10" i="21"/>
  <c r="B10" i="21"/>
  <c r="I10" i="29" s="1"/>
  <c r="L9" i="21"/>
  <c r="K9" i="21"/>
  <c r="G9" i="21"/>
  <c r="J9" i="21"/>
  <c r="I9" i="21"/>
  <c r="H9" i="21"/>
  <c r="E9" i="21"/>
  <c r="D9" i="21"/>
  <c r="C9" i="21"/>
  <c r="B9" i="21"/>
  <c r="I9" i="29" s="1"/>
  <c r="L8" i="21"/>
  <c r="K8" i="21"/>
  <c r="G8" i="21"/>
  <c r="J8" i="21"/>
  <c r="I8" i="21"/>
  <c r="H8" i="21"/>
  <c r="E8" i="21"/>
  <c r="D8" i="21"/>
  <c r="C8" i="21"/>
  <c r="B8" i="21"/>
  <c r="I8" i="29" s="1"/>
  <c r="L7" i="21"/>
  <c r="K7" i="21"/>
  <c r="G7" i="21"/>
  <c r="J7" i="21"/>
  <c r="I7" i="21"/>
  <c r="H7" i="21"/>
  <c r="E7" i="21"/>
  <c r="D7" i="21"/>
  <c r="C7" i="21"/>
  <c r="B7" i="21"/>
  <c r="I7" i="29" s="1"/>
  <c r="L36" i="20"/>
  <c r="K36" i="20"/>
  <c r="G36" i="20"/>
  <c r="J36" i="20"/>
  <c r="I36" i="20"/>
  <c r="H36" i="20"/>
  <c r="E36" i="20"/>
  <c r="D36" i="20"/>
  <c r="C36" i="20"/>
  <c r="B36" i="20"/>
  <c r="C36" i="29" s="1"/>
  <c r="L35" i="20"/>
  <c r="K35" i="20"/>
  <c r="G35" i="20"/>
  <c r="J35" i="20"/>
  <c r="I35" i="20"/>
  <c r="H35" i="20"/>
  <c r="E35" i="20"/>
  <c r="D35" i="20"/>
  <c r="C35" i="20"/>
  <c r="B35" i="20"/>
  <c r="C35" i="29" s="1"/>
  <c r="L30" i="20"/>
  <c r="K30" i="20"/>
  <c r="G30" i="20"/>
  <c r="J30" i="20"/>
  <c r="I30" i="20"/>
  <c r="H30" i="20"/>
  <c r="E30" i="20"/>
  <c r="D30" i="20"/>
  <c r="C30" i="20"/>
  <c r="B30" i="20"/>
  <c r="C30" i="29" s="1"/>
  <c r="L29" i="20"/>
  <c r="K29" i="20"/>
  <c r="G29" i="20"/>
  <c r="J29" i="20"/>
  <c r="I29" i="20"/>
  <c r="H29" i="20"/>
  <c r="E29" i="20"/>
  <c r="D29" i="20"/>
  <c r="C29" i="20"/>
  <c r="B29" i="20"/>
  <c r="C29" i="29" s="1"/>
  <c r="L28" i="20"/>
  <c r="K28" i="20"/>
  <c r="G28" i="20"/>
  <c r="J28" i="20"/>
  <c r="I28" i="20"/>
  <c r="H28" i="20"/>
  <c r="E28" i="20"/>
  <c r="D28" i="20"/>
  <c r="C28" i="20"/>
  <c r="B28" i="20"/>
  <c r="C28" i="29" s="1"/>
  <c r="L27" i="20"/>
  <c r="K27" i="20"/>
  <c r="G27" i="20"/>
  <c r="J27" i="20"/>
  <c r="I27" i="20"/>
  <c r="H27" i="20"/>
  <c r="E27" i="20"/>
  <c r="D27" i="20"/>
  <c r="C27" i="20"/>
  <c r="B27" i="20"/>
  <c r="C27" i="29" s="1"/>
  <c r="L20" i="20"/>
  <c r="K20" i="20"/>
  <c r="G20" i="20"/>
  <c r="J20" i="20"/>
  <c r="I20" i="20"/>
  <c r="H20" i="20"/>
  <c r="E20" i="20"/>
  <c r="D20" i="20"/>
  <c r="C20" i="20"/>
  <c r="B20" i="20"/>
  <c r="C20" i="29" s="1"/>
  <c r="L19" i="20"/>
  <c r="K19" i="20"/>
  <c r="G19" i="20"/>
  <c r="J19" i="20"/>
  <c r="I19" i="20"/>
  <c r="H19" i="20"/>
  <c r="E19" i="20"/>
  <c r="D19" i="20"/>
  <c r="C19" i="20"/>
  <c r="B19" i="20"/>
  <c r="C19" i="29" s="1"/>
  <c r="L18" i="20"/>
  <c r="K18" i="20"/>
  <c r="G18" i="20"/>
  <c r="J18" i="20"/>
  <c r="I18" i="20"/>
  <c r="H18" i="20"/>
  <c r="E18" i="20"/>
  <c r="D18" i="20"/>
  <c r="C18" i="20"/>
  <c r="B18" i="20"/>
  <c r="C18" i="29" s="1"/>
  <c r="L17" i="20"/>
  <c r="K17" i="20"/>
  <c r="G17" i="20"/>
  <c r="J17" i="20"/>
  <c r="I17" i="20"/>
  <c r="H17" i="20"/>
  <c r="E17" i="20"/>
  <c r="D17" i="20"/>
  <c r="C17" i="20"/>
  <c r="B17" i="20"/>
  <c r="C17" i="29" s="1"/>
  <c r="L10" i="20"/>
  <c r="K10" i="20"/>
  <c r="G10" i="20"/>
  <c r="J10" i="20"/>
  <c r="I10" i="20"/>
  <c r="H10" i="20"/>
  <c r="E10" i="20"/>
  <c r="D10" i="20"/>
  <c r="C10" i="20"/>
  <c r="B10" i="20"/>
  <c r="C10" i="29" s="1"/>
  <c r="L9" i="20"/>
  <c r="K9" i="20"/>
  <c r="G9" i="20"/>
  <c r="J9" i="20"/>
  <c r="I9" i="20"/>
  <c r="H9" i="20"/>
  <c r="E9" i="20"/>
  <c r="D9" i="20"/>
  <c r="C9" i="20"/>
  <c r="B9" i="20"/>
  <c r="C9" i="29" s="1"/>
  <c r="L8" i="20"/>
  <c r="K8" i="20"/>
  <c r="G8" i="20"/>
  <c r="J8" i="20"/>
  <c r="I8" i="20"/>
  <c r="H8" i="20"/>
  <c r="E8" i="20"/>
  <c r="D8" i="20"/>
  <c r="C8" i="20"/>
  <c r="B8" i="20"/>
  <c r="C8" i="29" s="1"/>
  <c r="L7" i="20"/>
  <c r="K7" i="20"/>
  <c r="G7" i="20"/>
  <c r="J7" i="20"/>
  <c r="I7" i="20"/>
  <c r="H7" i="20"/>
  <c r="E7" i="20"/>
  <c r="D7" i="20"/>
  <c r="C7" i="20"/>
  <c r="B7" i="20"/>
  <c r="C7" i="29" s="1"/>
  <c r="L36" i="19"/>
  <c r="K36" i="19"/>
  <c r="G36" i="19"/>
  <c r="J36" i="19"/>
  <c r="I36" i="19"/>
  <c r="H36" i="19"/>
  <c r="E36" i="19"/>
  <c r="D36" i="19"/>
  <c r="C36" i="19"/>
  <c r="B36" i="19"/>
  <c r="L35" i="19"/>
  <c r="K35" i="19"/>
  <c r="G35" i="19"/>
  <c r="J35" i="19"/>
  <c r="I35" i="19"/>
  <c r="H35" i="19"/>
  <c r="E35" i="19"/>
  <c r="D35" i="19"/>
  <c r="C35" i="19"/>
  <c r="B35" i="19"/>
  <c r="L30" i="19"/>
  <c r="K30" i="19"/>
  <c r="G30" i="19"/>
  <c r="J30" i="19"/>
  <c r="I30" i="19"/>
  <c r="H30" i="19"/>
  <c r="E30" i="19"/>
  <c r="D30" i="19"/>
  <c r="C30" i="19"/>
  <c r="B30" i="19"/>
  <c r="L29" i="19"/>
  <c r="K29" i="19"/>
  <c r="G29" i="19"/>
  <c r="J29" i="19"/>
  <c r="I29" i="19"/>
  <c r="H29" i="19"/>
  <c r="E29" i="19"/>
  <c r="D29" i="19"/>
  <c r="C29" i="19"/>
  <c r="B29" i="19"/>
  <c r="L28" i="19"/>
  <c r="K28" i="19"/>
  <c r="G28" i="19"/>
  <c r="J28" i="19"/>
  <c r="I28" i="19"/>
  <c r="H28" i="19"/>
  <c r="E28" i="19"/>
  <c r="D28" i="19"/>
  <c r="C28" i="19"/>
  <c r="B28" i="19"/>
  <c r="L27" i="19"/>
  <c r="K27" i="19"/>
  <c r="G27" i="19"/>
  <c r="J27" i="19"/>
  <c r="I27" i="19"/>
  <c r="H27" i="19"/>
  <c r="E27" i="19"/>
  <c r="D27" i="19"/>
  <c r="C27" i="19"/>
  <c r="B27" i="19"/>
  <c r="L20" i="19"/>
  <c r="K20" i="19"/>
  <c r="G20" i="19"/>
  <c r="J20" i="19"/>
  <c r="I20" i="19"/>
  <c r="H20" i="19"/>
  <c r="E20" i="19"/>
  <c r="D20" i="19"/>
  <c r="C20" i="19"/>
  <c r="B20" i="19"/>
  <c r="L19" i="19"/>
  <c r="K19" i="19"/>
  <c r="G19" i="19"/>
  <c r="J19" i="19"/>
  <c r="I19" i="19"/>
  <c r="H19" i="19"/>
  <c r="E19" i="19"/>
  <c r="D19" i="19"/>
  <c r="C19" i="19"/>
  <c r="B19" i="19"/>
  <c r="L18" i="19"/>
  <c r="K18" i="19"/>
  <c r="G18" i="19"/>
  <c r="J18" i="19"/>
  <c r="I18" i="19"/>
  <c r="H18" i="19"/>
  <c r="E18" i="19"/>
  <c r="D18" i="19"/>
  <c r="C18" i="19"/>
  <c r="B18" i="19"/>
  <c r="L17" i="19"/>
  <c r="K17" i="19"/>
  <c r="G17" i="19"/>
  <c r="J17" i="19"/>
  <c r="I17" i="19"/>
  <c r="H17" i="19"/>
  <c r="E17" i="19"/>
  <c r="D17" i="19"/>
  <c r="C17" i="19"/>
  <c r="B17" i="19"/>
  <c r="L10" i="19"/>
  <c r="K10" i="19"/>
  <c r="G10" i="19"/>
  <c r="J10" i="19"/>
  <c r="I10" i="19"/>
  <c r="H10" i="19"/>
  <c r="D10" i="19"/>
  <c r="C10" i="19"/>
  <c r="B10" i="19"/>
  <c r="L9" i="19"/>
  <c r="K9" i="19"/>
  <c r="G9" i="19"/>
  <c r="J9" i="19"/>
  <c r="I9" i="19"/>
  <c r="H9" i="19"/>
  <c r="E9" i="19"/>
  <c r="D9" i="19"/>
  <c r="C9" i="19"/>
  <c r="B9" i="19"/>
  <c r="L8" i="19"/>
  <c r="K8" i="19"/>
  <c r="G8" i="19"/>
  <c r="J8" i="19"/>
  <c r="I8" i="19"/>
  <c r="H8" i="19"/>
  <c r="E8" i="19"/>
  <c r="D8" i="19"/>
  <c r="C8" i="19"/>
  <c r="B8" i="19"/>
  <c r="L7" i="19"/>
  <c r="K7" i="19"/>
  <c r="G7" i="19"/>
  <c r="J7" i="19"/>
  <c r="I7" i="19"/>
  <c r="H7" i="19"/>
  <c r="E7" i="19"/>
  <c r="D7" i="19"/>
  <c r="C7" i="19"/>
  <c r="B7" i="19"/>
  <c r="L36" i="18"/>
  <c r="K36" i="18"/>
  <c r="G36" i="18"/>
  <c r="J36" i="18"/>
  <c r="I36" i="18"/>
  <c r="H36" i="18"/>
  <c r="E36" i="18"/>
  <c r="D36" i="18"/>
  <c r="C36" i="18"/>
  <c r="B36" i="18"/>
  <c r="L35" i="18"/>
  <c r="K35" i="18"/>
  <c r="G35" i="18"/>
  <c r="J35" i="18"/>
  <c r="I35" i="18"/>
  <c r="H35" i="18"/>
  <c r="E35" i="18"/>
  <c r="D35" i="18"/>
  <c r="C35" i="18"/>
  <c r="B35" i="18"/>
  <c r="L30" i="18"/>
  <c r="K30" i="18"/>
  <c r="G30" i="18"/>
  <c r="J30" i="18"/>
  <c r="I30" i="18"/>
  <c r="H30" i="18"/>
  <c r="E30" i="18"/>
  <c r="D30" i="18"/>
  <c r="C30" i="18"/>
  <c r="B30" i="18"/>
  <c r="L29" i="18"/>
  <c r="K29" i="18"/>
  <c r="G29" i="18"/>
  <c r="J29" i="18"/>
  <c r="I29" i="18"/>
  <c r="H29" i="18"/>
  <c r="E29" i="18"/>
  <c r="D29" i="18"/>
  <c r="C29" i="18"/>
  <c r="B29" i="18"/>
  <c r="L28" i="18"/>
  <c r="K28" i="18"/>
  <c r="G28" i="18"/>
  <c r="J28" i="18"/>
  <c r="I28" i="18"/>
  <c r="H28" i="18"/>
  <c r="E28" i="18"/>
  <c r="D28" i="18"/>
  <c r="C28" i="18"/>
  <c r="B28" i="18"/>
  <c r="L27" i="18"/>
  <c r="K27" i="18"/>
  <c r="G27" i="18"/>
  <c r="J27" i="18"/>
  <c r="I27" i="18"/>
  <c r="H27" i="18"/>
  <c r="E27" i="18"/>
  <c r="D27" i="18"/>
  <c r="C27" i="18"/>
  <c r="B27" i="18"/>
  <c r="L20" i="18"/>
  <c r="K20" i="18"/>
  <c r="G20" i="18"/>
  <c r="J20" i="18"/>
  <c r="I20" i="18"/>
  <c r="H20" i="18"/>
  <c r="E20" i="18"/>
  <c r="D20" i="18"/>
  <c r="C20" i="18"/>
  <c r="B20" i="18"/>
  <c r="L19" i="18"/>
  <c r="K19" i="18"/>
  <c r="G19" i="18"/>
  <c r="J19" i="18"/>
  <c r="I19" i="18"/>
  <c r="H19" i="18"/>
  <c r="E19" i="18"/>
  <c r="D19" i="18"/>
  <c r="C19" i="18"/>
  <c r="B19" i="18"/>
  <c r="L18" i="18"/>
  <c r="K18" i="18"/>
  <c r="G18" i="18"/>
  <c r="J18" i="18"/>
  <c r="I18" i="18"/>
  <c r="H18" i="18"/>
  <c r="E18" i="18"/>
  <c r="D18" i="18"/>
  <c r="C18" i="18"/>
  <c r="B18" i="18"/>
  <c r="L17" i="18"/>
  <c r="K17" i="18"/>
  <c r="G17" i="18"/>
  <c r="J17" i="18"/>
  <c r="I17" i="18"/>
  <c r="H17" i="18"/>
  <c r="E17" i="18"/>
  <c r="D17" i="18"/>
  <c r="C17" i="18"/>
  <c r="B17" i="18"/>
  <c r="L10" i="18"/>
  <c r="K10" i="18"/>
  <c r="G10" i="18"/>
  <c r="J10" i="18"/>
  <c r="I10" i="18"/>
  <c r="H10" i="18"/>
  <c r="E10" i="18"/>
  <c r="D10" i="18"/>
  <c r="C10" i="18"/>
  <c r="B10" i="18"/>
  <c r="L9" i="18"/>
  <c r="K9" i="18"/>
  <c r="G9" i="18"/>
  <c r="J9" i="18"/>
  <c r="I9" i="18"/>
  <c r="H9" i="18"/>
  <c r="E9" i="18"/>
  <c r="D9" i="18"/>
  <c r="C9" i="18"/>
  <c r="B9" i="18"/>
  <c r="L8" i="18"/>
  <c r="K8" i="18"/>
  <c r="G8" i="18"/>
  <c r="J8" i="18"/>
  <c r="I8" i="18"/>
  <c r="H8" i="18"/>
  <c r="E8" i="18"/>
  <c r="D8" i="18"/>
  <c r="C8" i="18"/>
  <c r="B8" i="18"/>
  <c r="L7" i="18"/>
  <c r="K7" i="18"/>
  <c r="G7" i="18"/>
  <c r="J7" i="18"/>
  <c r="I7" i="18"/>
  <c r="H7" i="18"/>
  <c r="E7" i="18"/>
  <c r="D7" i="18"/>
  <c r="C7" i="18"/>
  <c r="B7" i="18"/>
  <c r="G19" i="27" l="1"/>
  <c r="M12" i="27"/>
  <c r="M18" i="27"/>
  <c r="K8" i="38" s="1"/>
  <c r="M17" i="27"/>
  <c r="K7" i="38" s="1"/>
  <c r="M16" i="27"/>
  <c r="M13" i="27"/>
  <c r="L30" i="29"/>
  <c r="J30" i="32"/>
  <c r="Q7" i="29"/>
  <c r="N7" i="32"/>
  <c r="F9" i="29"/>
  <c r="E9" i="32"/>
  <c r="C10" i="32"/>
  <c r="D10" i="29"/>
  <c r="C17" i="32"/>
  <c r="D17" i="29"/>
  <c r="F19" i="29"/>
  <c r="E19" i="32"/>
  <c r="C20" i="32"/>
  <c r="D20" i="29"/>
  <c r="D27" i="29"/>
  <c r="C27" i="32"/>
  <c r="E29" i="29"/>
  <c r="D29" i="32"/>
  <c r="J8" i="32"/>
  <c r="L8" i="29"/>
  <c r="H9" i="32"/>
  <c r="J9" i="29"/>
  <c r="K18" i="29"/>
  <c r="I18" i="32"/>
  <c r="J27" i="32"/>
  <c r="L27" i="29"/>
  <c r="J28" i="29"/>
  <c r="H28" i="32"/>
  <c r="I30" i="32"/>
  <c r="K30" i="29"/>
  <c r="R9" i="29"/>
  <c r="O9" i="32"/>
  <c r="P10" i="29"/>
  <c r="M10" i="32"/>
  <c r="P17" i="29"/>
  <c r="M17" i="32"/>
  <c r="Q19" i="29"/>
  <c r="N19" i="32"/>
  <c r="O28" i="32"/>
  <c r="R28" i="29"/>
  <c r="M29" i="32"/>
  <c r="P29" i="29"/>
  <c r="C30" i="32"/>
  <c r="D30" i="29"/>
  <c r="P35" i="29"/>
  <c r="M35" i="32"/>
  <c r="F7" i="29"/>
  <c r="E7" i="32"/>
  <c r="C8" i="32"/>
  <c r="D8" i="29"/>
  <c r="E10" i="29"/>
  <c r="D10" i="32"/>
  <c r="E17" i="29"/>
  <c r="D17" i="32"/>
  <c r="C18" i="32"/>
  <c r="D18" i="29"/>
  <c r="D20" i="32"/>
  <c r="E20" i="29"/>
  <c r="E27" i="29"/>
  <c r="D27" i="32"/>
  <c r="F35" i="29"/>
  <c r="E35" i="32"/>
  <c r="C36" i="32"/>
  <c r="D36" i="29"/>
  <c r="H7" i="32"/>
  <c r="J7" i="29"/>
  <c r="I9" i="32"/>
  <c r="K9" i="29"/>
  <c r="I28" i="32"/>
  <c r="K28" i="29"/>
  <c r="L36" i="29"/>
  <c r="J36" i="32"/>
  <c r="R7" i="29"/>
  <c r="O7" i="32"/>
  <c r="P8" i="29"/>
  <c r="M8" i="32"/>
  <c r="Q10" i="29"/>
  <c r="N10" i="32"/>
  <c r="N17" i="32"/>
  <c r="Q17" i="29"/>
  <c r="P27" i="29"/>
  <c r="M27" i="32"/>
  <c r="N29" i="32"/>
  <c r="Q29" i="29"/>
  <c r="E10" i="32"/>
  <c r="F10" i="29"/>
  <c r="F17" i="29"/>
  <c r="E17" i="32"/>
  <c r="E20" i="32"/>
  <c r="F20" i="29"/>
  <c r="E27" i="32"/>
  <c r="F27" i="29"/>
  <c r="D28" i="29"/>
  <c r="C28" i="32"/>
  <c r="E30" i="29"/>
  <c r="D30" i="32"/>
  <c r="J9" i="32"/>
  <c r="L9" i="29"/>
  <c r="J10" i="29"/>
  <c r="H10" i="32"/>
  <c r="J17" i="29"/>
  <c r="H17" i="32"/>
  <c r="I19" i="32"/>
  <c r="K19" i="29"/>
  <c r="J28" i="32"/>
  <c r="L28" i="29"/>
  <c r="J29" i="29"/>
  <c r="H29" i="32"/>
  <c r="O10" i="32"/>
  <c r="R10" i="29"/>
  <c r="O17" i="32"/>
  <c r="R17" i="29"/>
  <c r="M18" i="32"/>
  <c r="P18" i="29"/>
  <c r="Q20" i="29"/>
  <c r="N20" i="32"/>
  <c r="R29" i="29"/>
  <c r="O29" i="32"/>
  <c r="P30" i="29"/>
  <c r="M30" i="32"/>
  <c r="N35" i="32"/>
  <c r="Q35" i="29"/>
  <c r="F29" i="29"/>
  <c r="E29" i="32"/>
  <c r="E8" i="29"/>
  <c r="D8" i="32"/>
  <c r="D18" i="32"/>
  <c r="E18" i="29"/>
  <c r="F30" i="29"/>
  <c r="E30" i="32"/>
  <c r="D36" i="32"/>
  <c r="E36" i="29"/>
  <c r="K7" i="29"/>
  <c r="I7" i="32"/>
  <c r="J19" i="32"/>
  <c r="L19" i="29"/>
  <c r="H20" i="32"/>
  <c r="J20" i="29"/>
  <c r="J35" i="29"/>
  <c r="H35" i="32"/>
  <c r="Q8" i="29"/>
  <c r="N8" i="32"/>
  <c r="R20" i="29"/>
  <c r="O20" i="32"/>
  <c r="Q27" i="29"/>
  <c r="N27" i="32"/>
  <c r="O35" i="32"/>
  <c r="R35" i="29"/>
  <c r="M36" i="32"/>
  <c r="P36" i="29"/>
  <c r="E35" i="29"/>
  <c r="D35" i="32"/>
  <c r="O19" i="32"/>
  <c r="R19" i="29"/>
  <c r="F8" i="29"/>
  <c r="E8" i="32"/>
  <c r="D9" i="29"/>
  <c r="C9" i="32"/>
  <c r="E18" i="32"/>
  <c r="F18" i="29"/>
  <c r="D19" i="29"/>
  <c r="C19" i="32"/>
  <c r="E28" i="29"/>
  <c r="D28" i="32"/>
  <c r="E36" i="32"/>
  <c r="F36" i="29"/>
  <c r="L7" i="29"/>
  <c r="J7" i="32"/>
  <c r="J8" i="29"/>
  <c r="H8" i="32"/>
  <c r="K10" i="29"/>
  <c r="I10" i="32"/>
  <c r="I17" i="32"/>
  <c r="K17" i="29"/>
  <c r="H27" i="32"/>
  <c r="J27" i="29"/>
  <c r="I29" i="32"/>
  <c r="K29" i="29"/>
  <c r="O8" i="32"/>
  <c r="R8" i="29"/>
  <c r="M9" i="32"/>
  <c r="P9" i="29"/>
  <c r="N18" i="32"/>
  <c r="Q18" i="29"/>
  <c r="R27" i="29"/>
  <c r="O27" i="32"/>
  <c r="P28" i="29"/>
  <c r="M28" i="32"/>
  <c r="Q30" i="29"/>
  <c r="N30" i="32"/>
  <c r="L18" i="29"/>
  <c r="J18" i="32"/>
  <c r="K36" i="29"/>
  <c r="I36" i="32"/>
  <c r="P20" i="29"/>
  <c r="M20" i="32"/>
  <c r="E28" i="32"/>
  <c r="F28" i="29"/>
  <c r="D29" i="29"/>
  <c r="C29" i="32"/>
  <c r="J10" i="32"/>
  <c r="L10" i="29"/>
  <c r="L17" i="29"/>
  <c r="J17" i="32"/>
  <c r="J18" i="29"/>
  <c r="H18" i="32"/>
  <c r="K20" i="29"/>
  <c r="I20" i="32"/>
  <c r="J29" i="32"/>
  <c r="L29" i="29"/>
  <c r="J30" i="29"/>
  <c r="H30" i="32"/>
  <c r="I35" i="32"/>
  <c r="K35" i="29"/>
  <c r="O18" i="32"/>
  <c r="R18" i="29"/>
  <c r="M19" i="32"/>
  <c r="P19" i="29"/>
  <c r="O30" i="32"/>
  <c r="R30" i="29"/>
  <c r="N36" i="32"/>
  <c r="Q36" i="29"/>
  <c r="D7" i="32"/>
  <c r="E7" i="29"/>
  <c r="J19" i="29"/>
  <c r="H19" i="32"/>
  <c r="C7" i="32"/>
  <c r="D7" i="29"/>
  <c r="D9" i="32"/>
  <c r="E9" i="29"/>
  <c r="E19" i="29"/>
  <c r="D19" i="32"/>
  <c r="D35" i="29"/>
  <c r="C35" i="32"/>
  <c r="I8" i="32"/>
  <c r="K8" i="29"/>
  <c r="L20" i="29"/>
  <c r="J20" i="32"/>
  <c r="I27" i="32"/>
  <c r="K27" i="29"/>
  <c r="J35" i="32"/>
  <c r="L35" i="29"/>
  <c r="J36" i="29"/>
  <c r="H36" i="32"/>
  <c r="P7" i="29"/>
  <c r="M7" i="32"/>
  <c r="Q9" i="29"/>
  <c r="N9" i="32"/>
  <c r="Q28" i="29"/>
  <c r="N28" i="32"/>
  <c r="O36" i="32"/>
  <c r="R36" i="29"/>
  <c r="G18" i="27"/>
  <c r="G20" i="27"/>
  <c r="G17" i="27"/>
  <c r="M6" i="34"/>
  <c r="M6" i="25"/>
  <c r="M6" i="21"/>
  <c r="M6" i="26"/>
  <c r="M6" i="22"/>
  <c r="M6" i="28"/>
  <c r="M6" i="27"/>
  <c r="M6" i="24"/>
  <c r="M6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SSM</author>
  </authors>
  <commentList>
    <comment ref="U34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Not on the IRF website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SSM</author>
  </authors>
  <commentList>
    <comment ref="K12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As presented on IRF website</t>
        </r>
      </text>
    </comment>
    <comment ref="B16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As presented on IRF website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SSM</author>
  </authors>
  <commentList>
    <comment ref="D4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As presented on IRF website</t>
        </r>
      </text>
    </comment>
    <comment ref="B5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As presented on IRF website</t>
        </r>
      </text>
    </comment>
    <comment ref="D26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As presented on IRF website</t>
        </r>
      </text>
    </comment>
    <comment ref="D34" authorId="0" shapeId="0" xr:uid="{00000000-0006-0000-0300-000004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As presented on IRF website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SSM</author>
  </authors>
  <commentList>
    <comment ref="H3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As presented on IRF website</t>
        </r>
      </text>
    </comment>
    <comment ref="H5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As presented on IRF website</t>
        </r>
      </text>
    </comment>
    <comment ref="L6" authorId="0" shapeId="0" xr:uid="{00000000-0006-0000-0400-000003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As presented on IRF website</t>
        </r>
      </text>
    </comment>
    <comment ref="H16" authorId="0" shapeId="0" xr:uid="{00000000-0006-0000-0400-000004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As presented on IRF website</t>
        </r>
      </text>
    </comment>
    <comment ref="J16" authorId="0" shapeId="0" xr:uid="{00000000-0006-0000-0400-000005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As presented on IRF website</t>
        </r>
      </text>
    </comment>
    <comment ref="G33" authorId="0" shapeId="0" xr:uid="{00000000-0006-0000-0400-000006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As presented on IRF website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SSM</author>
  </authors>
  <commentList>
    <comment ref="I2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As presented on IRF website</t>
        </r>
      </text>
    </comment>
    <comment ref="K13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As presented on IRF website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SSM</author>
  </authors>
  <commentList>
    <comment ref="C25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Alex SSM 
The previous data (79) was incorrect</t>
        </r>
      </text>
    </comment>
    <comment ref="B34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Not on the IRF website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SSM</author>
  </authors>
  <commentList>
    <comment ref="G16" authorId="0" shapeId="0" xr:uid="{00000000-0006-0000-0700-000002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Divergent from the IRF website, but more coherent</t>
        </r>
      </text>
    </comment>
    <comment ref="I16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Divergent from the website, but more coherent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SSM</author>
  </authors>
  <commentList>
    <comment ref="L3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As presented on the IRF website</t>
        </r>
      </text>
    </comment>
    <comment ref="L22" authorId="0" shapeId="0" xr:uid="{00000000-0006-0000-0800-000002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As presented on IRF website</t>
        </r>
      </text>
    </comment>
    <comment ref="L33" authorId="0" shapeId="0" xr:uid="{00000000-0006-0000-0800-000003000000}">
      <text>
        <r>
          <rPr>
            <b/>
            <sz val="9"/>
            <color indexed="81"/>
            <rFont val="Segoe UI"/>
            <family val="2"/>
          </rPr>
          <t>Alex SSM:</t>
        </r>
        <r>
          <rPr>
            <sz val="9"/>
            <color indexed="81"/>
            <rFont val="Segoe UI"/>
            <family val="2"/>
          </rPr>
          <t xml:space="preserve">
As presented on IRF website</t>
        </r>
      </text>
    </comment>
  </commentList>
</comments>
</file>

<file path=xl/sharedStrings.xml><?xml version="1.0" encoding="utf-8"?>
<sst xmlns="http://schemas.openxmlformats.org/spreadsheetml/2006/main" count="2301" uniqueCount="53">
  <si>
    <t>Fatalities</t>
  </si>
  <si>
    <t>Major injuries</t>
  </si>
  <si>
    <t>Injuries &gt; 3 days LTI &amp; RWI</t>
  </si>
  <si>
    <t>Injuries 1 &gt; and &lt;= 3 days</t>
  </si>
  <si>
    <t>NA</t>
  </si>
  <si>
    <t>Total Hours Worked</t>
  </si>
  <si>
    <t>Major Gas Release number</t>
  </si>
  <si>
    <t>Major Gas Release mass</t>
  </si>
  <si>
    <t>Significant Gas Release number</t>
  </si>
  <si>
    <t>Significant Gas Release mass</t>
  </si>
  <si>
    <t>Total Gas Production (million BOE)</t>
  </si>
  <si>
    <t>Major Collisions</t>
  </si>
  <si>
    <t>Less than major Collisions</t>
  </si>
  <si>
    <t>Major fires</t>
  </si>
  <si>
    <t>Less than major Fires</t>
  </si>
  <si>
    <t>Number of Offshore Installations</t>
  </si>
  <si>
    <t xml:space="preserve">Major Loss of Well Control </t>
  </si>
  <si>
    <t>Less than major Loss of Well Control</t>
  </si>
  <si>
    <t>Number of Well-related Activities</t>
  </si>
  <si>
    <t>Australia</t>
  </si>
  <si>
    <t>Brazil</t>
  </si>
  <si>
    <t>Canada</t>
  </si>
  <si>
    <t>Denmark</t>
  </si>
  <si>
    <t>Netherlands</t>
  </si>
  <si>
    <t>New Zealand</t>
  </si>
  <si>
    <t>Norway</t>
  </si>
  <si>
    <t>Mexico</t>
  </si>
  <si>
    <t>UK</t>
  </si>
  <si>
    <t>USA</t>
  </si>
  <si>
    <t>Fatalities/million hours worked</t>
  </si>
  <si>
    <t>Major injuries/million hours worked</t>
  </si>
  <si>
    <t>Injuries &gt; 3 days LTI &amp; RWI/million hours worked</t>
  </si>
  <si>
    <t>Injuries 1 &gt; and &lt;= 3 days/million hours worked</t>
  </si>
  <si>
    <t>Major Gas Release number  per 100 million boe produced gas</t>
  </si>
  <si>
    <t>Major Gas Release mass  per 100 million boe produced gas</t>
  </si>
  <si>
    <t>Significant Gas Release number  per 100 million boe produced gas</t>
  </si>
  <si>
    <t>Significant Gas Release mass  per 100 million boe produced gas</t>
  </si>
  <si>
    <t>Major Collisions/100 Offshore Installations</t>
  </si>
  <si>
    <t>Less than major Collisions/per 100 million BOE</t>
  </si>
  <si>
    <t>Major fires/100 Offshore Installations</t>
  </si>
  <si>
    <t>Less than major Fires/100 Offshore Installations</t>
  </si>
  <si>
    <t>Major Loss of Well Control /100 Well-related activities</t>
  </si>
  <si>
    <t>Less than major Loss of Well Control/100 Well-related activities</t>
  </si>
  <si>
    <t>BENCHMARK</t>
  </si>
  <si>
    <t>TOTAL</t>
  </si>
  <si>
    <t>OBS: CONSIDERANDO A AUSTRÁLIA</t>
  </si>
  <si>
    <t>OBS: SEM CONSIDERAR A AUSTRÁLIA</t>
  </si>
  <si>
    <t>Ireland</t>
  </si>
  <si>
    <t>Major Gas Release mass (kg)</t>
  </si>
  <si>
    <t>Significant Gas Release mass (kg)</t>
  </si>
  <si>
    <t>Less than major Collisions/100 Offshore Installations</t>
  </si>
  <si>
    <t>YEAR</t>
  </si>
  <si>
    <t>Final KPI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</si>
</sst>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_ * #,##0.00_ ;_ * \-#,##0.00_ ;_ * &quot;-&quot;??_ ;_ @_ "/>
    <numFmt numFmtId="166" formatCode="_-* #,##0_-;\-* #,##0_-;_-* &quot;-&quot;??_-;_-@_-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0"/>
      <name val="Cambria"/>
      <family val="1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sz val="10"/>
      <name val="Arial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30" fillId="0" borderId="0"/>
    <xf numFmtId="0" fontId="31" fillId="0" borderId="11" applyNumberFormat="0" applyFill="0" applyAlignment="0" applyProtection="0"/>
    <xf numFmtId="165" fontId="30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0" fillId="24" borderId="0" xfId="0" applyFill="1"/>
    <xf numFmtId="2" fontId="24" fillId="24" borderId="1" xfId="44" applyNumberFormat="1" applyFont="1" applyFill="1" applyBorder="1" applyAlignment="1">
      <alignment horizontal="center" vertical="center"/>
    </xf>
    <xf numFmtId="0" fontId="24" fillId="24" borderId="1" xfId="44" applyFont="1" applyFill="1" applyBorder="1" applyAlignment="1">
      <alignment horizontal="center" vertical="center"/>
    </xf>
    <xf numFmtId="2" fontId="23" fillId="24" borderId="1" xfId="44" applyNumberFormat="1" applyFont="1" applyFill="1" applyBorder="1" applyAlignment="1">
      <alignment horizontal="center" vertical="center"/>
    </xf>
    <xf numFmtId="0" fontId="24" fillId="24" borderId="0" xfId="44" applyFont="1" applyFill="1" applyAlignment="1">
      <alignment horizontal="center" vertical="center"/>
    </xf>
    <xf numFmtId="0" fontId="23" fillId="24" borderId="0" xfId="44" applyFont="1" applyFill="1" applyAlignment="1">
      <alignment horizontal="center" vertical="center"/>
    </xf>
    <xf numFmtId="0" fontId="21" fillId="25" borderId="1" xfId="44" applyFont="1" applyFill="1" applyBorder="1" applyAlignment="1">
      <alignment horizontal="center" vertical="center"/>
    </xf>
    <xf numFmtId="0" fontId="22" fillId="25" borderId="1" xfId="44" applyFont="1" applyFill="1" applyBorder="1" applyAlignment="1">
      <alignment horizontal="center" vertical="center"/>
    </xf>
    <xf numFmtId="0" fontId="27" fillId="25" borderId="1" xfId="44" applyFont="1" applyFill="1" applyBorder="1" applyAlignment="1">
      <alignment horizontal="center" vertical="center"/>
    </xf>
    <xf numFmtId="2" fontId="22" fillId="25" borderId="1" xfId="44" applyNumberFormat="1" applyFont="1" applyFill="1" applyBorder="1" applyAlignment="1">
      <alignment horizontal="center" vertical="center"/>
    </xf>
    <xf numFmtId="0" fontId="24" fillId="24" borderId="0" xfId="44" applyNumberFormat="1" applyFont="1" applyFill="1" applyAlignment="1">
      <alignment horizontal="center" vertical="center" wrapText="1"/>
    </xf>
    <xf numFmtId="0" fontId="23" fillId="26" borderId="1" xfId="44" applyNumberFormat="1" applyFont="1" applyFill="1" applyBorder="1" applyAlignment="1">
      <alignment horizontal="center" vertical="center" wrapText="1"/>
    </xf>
    <xf numFmtId="1" fontId="24" fillId="24" borderId="1" xfId="44" applyNumberFormat="1" applyFont="1" applyFill="1" applyBorder="1" applyAlignment="1">
      <alignment horizontal="center" vertical="center"/>
    </xf>
    <xf numFmtId="1" fontId="23" fillId="24" borderId="1" xfId="44" applyNumberFormat="1" applyFont="1" applyFill="1" applyBorder="1" applyAlignment="1">
      <alignment horizontal="center" vertical="center"/>
    </xf>
    <xf numFmtId="1" fontId="24" fillId="24" borderId="0" xfId="44" applyNumberFormat="1" applyFont="1" applyFill="1" applyAlignment="1">
      <alignment horizontal="center" vertical="center" wrapText="1"/>
    </xf>
    <xf numFmtId="1" fontId="24" fillId="27" borderId="1" xfId="44" applyNumberFormat="1" applyFont="1" applyFill="1" applyBorder="1" applyAlignment="1">
      <alignment horizontal="center" vertical="center"/>
    </xf>
    <xf numFmtId="164" fontId="24" fillId="27" borderId="1" xfId="44" applyNumberFormat="1" applyFont="1" applyFill="1" applyBorder="1" applyAlignment="1">
      <alignment horizontal="center" vertical="center"/>
    </xf>
    <xf numFmtId="1" fontId="24" fillId="24" borderId="10" xfId="44" applyNumberFormat="1" applyFont="1" applyFill="1" applyBorder="1" applyAlignment="1">
      <alignment horizontal="center" vertical="center"/>
    </xf>
    <xf numFmtId="2" fontId="24" fillId="24" borderId="10" xfId="44" applyNumberFormat="1" applyFont="1" applyFill="1" applyBorder="1" applyAlignment="1">
      <alignment horizontal="center" vertical="center"/>
    </xf>
    <xf numFmtId="2" fontId="28" fillId="25" borderId="1" xfId="44" applyNumberFormat="1" applyFont="1" applyFill="1" applyBorder="1" applyAlignment="1">
      <alignment horizontal="center" vertical="center"/>
    </xf>
    <xf numFmtId="0" fontId="29" fillId="24" borderId="0" xfId="44" applyFont="1" applyFill="1" applyAlignment="1">
      <alignment horizontal="left" vertical="center"/>
    </xf>
    <xf numFmtId="1" fontId="24" fillId="26" borderId="1" xfId="44" applyNumberFormat="1" applyFont="1" applyFill="1" applyBorder="1" applyAlignment="1">
      <alignment horizontal="center" vertical="center"/>
    </xf>
    <xf numFmtId="2" fontId="24" fillId="26" borderId="1" xfId="44" applyNumberFormat="1" applyFont="1" applyFill="1" applyBorder="1" applyAlignment="1">
      <alignment horizontal="center" vertical="center"/>
    </xf>
    <xf numFmtId="2" fontId="24" fillId="24" borderId="0" xfId="44" applyNumberFormat="1" applyFont="1" applyFill="1" applyAlignment="1">
      <alignment horizontal="center" vertical="center" wrapText="1"/>
    </xf>
    <xf numFmtId="166" fontId="24" fillId="24" borderId="1" xfId="50" applyNumberFormat="1" applyFont="1" applyFill="1" applyBorder="1" applyAlignment="1">
      <alignment horizontal="center" vertical="center"/>
    </xf>
    <xf numFmtId="43" fontId="24" fillId="26" borderId="1" xfId="50" applyFont="1" applyFill="1" applyBorder="1" applyAlignment="1">
      <alignment horizontal="center" vertical="center"/>
    </xf>
  </cellXfs>
  <cellStyles count="51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Komma 2" xfId="43" xr:uid="{00000000-0005-0000-0000-000022000000}"/>
    <cellStyle name="Linked Cell" xfId="36" xr:uid="{00000000-0005-0000-0000-000023000000}"/>
    <cellStyle name="Neutral" xfId="37" xr:uid="{00000000-0005-0000-0000-000024000000}"/>
    <cellStyle name="Normal" xfId="0" builtinId="0"/>
    <cellStyle name="Normal 2" xfId="1" xr:uid="{00000000-0005-0000-0000-000026000000}"/>
    <cellStyle name="Normal 2 2" xfId="49" xr:uid="{567FED7F-1DB2-44A1-9B4F-99E0FAD1C143}"/>
    <cellStyle name="Normal 3" xfId="44" xr:uid="{00000000-0005-0000-0000-000027000000}"/>
    <cellStyle name="Normal 4" xfId="45" xr:uid="{97B81328-A4BB-4A96-93B8-663568214B98}"/>
    <cellStyle name="Normal 5" xfId="46" xr:uid="{190F2FB6-65B1-4DB9-BE58-88EED68BC8DF}"/>
    <cellStyle name="Note" xfId="38" xr:uid="{00000000-0005-0000-0000-000028000000}"/>
    <cellStyle name="Note 2" xfId="39" xr:uid="{00000000-0005-0000-0000-000029000000}"/>
    <cellStyle name="Output" xfId="40" xr:uid="{00000000-0005-0000-0000-00002A000000}"/>
    <cellStyle name="Title" xfId="41" xr:uid="{00000000-0005-0000-0000-00002B000000}"/>
    <cellStyle name="Total 2" xfId="47" xr:uid="{011F3071-3A83-44F0-943E-BEE7C33D0FA6}"/>
    <cellStyle name="Vírgula" xfId="50" builtinId="3"/>
    <cellStyle name="Vírgula 2" xfId="48" xr:uid="{7591DDA6-4C90-495D-8A3C-953338CEF619}"/>
    <cellStyle name="Warning Text" xfId="42" xr:uid="{00000000-0005-0000-0000-00002C000000}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Final_KPI!$A$2</c:f>
              <c:strCache>
                <c:ptCount val="1"/>
                <c:pt idx="0">
                  <c:v>Fatalities/million 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Final_KPI!$B$1:$O$1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Final_KPI!$B$2:$O$2</c:f>
              <c:numCache>
                <c:formatCode>0.00</c:formatCode>
                <c:ptCount val="14"/>
                <c:pt idx="0">
                  <c:v>2.5783795807394941E-2</c:v>
                </c:pt>
                <c:pt idx="1">
                  <c:v>4.4153923012919587E-2</c:v>
                </c:pt>
                <c:pt idx="2">
                  <c:v>1.9498858600188837E-2</c:v>
                </c:pt>
                <c:pt idx="3">
                  <c:v>2.7200679367276527E-2</c:v>
                </c:pt>
                <c:pt idx="4">
                  <c:v>2.5444557174054045E-2</c:v>
                </c:pt>
                <c:pt idx="5">
                  <c:v>1.4646747885349226E-2</c:v>
                </c:pt>
                <c:pt idx="6">
                  <c:v>2.4451778592421383E-2</c:v>
                </c:pt>
                <c:pt idx="7">
                  <c:v>1.0993713942782654E-2</c:v>
                </c:pt>
                <c:pt idx="8">
                  <c:v>6.2261169744849319E-2</c:v>
                </c:pt>
                <c:pt idx="9">
                  <c:v>1.1403229131942218E-2</c:v>
                </c:pt>
                <c:pt idx="10">
                  <c:v>2.4188289926009125E-2</c:v>
                </c:pt>
                <c:pt idx="11">
                  <c:v>9.4669403956746546E-3</c:v>
                </c:pt>
                <c:pt idx="12">
                  <c:v>9.7305988352589957E-3</c:v>
                </c:pt>
                <c:pt idx="13">
                  <c:v>1.9510099756588843E-2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C5-485C-A988-87AB949B6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158095"/>
        <c:axId val="837118735"/>
      </c:barChart>
      <c:catAx>
        <c:axId val="83215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7118735"/>
        <c:crosses val="autoZero"/>
        <c:auto val="1"/>
        <c:lblAlgn val="ctr"/>
        <c:lblOffset val="100"/>
        <c:noMultiLvlLbl val="0"/>
      </c:catAx>
      <c:valAx>
        <c:axId val="83711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15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Final_KPI!$A$13</c:f>
              <c:strCache>
                <c:ptCount val="1"/>
                <c:pt idx="0">
                  <c:v>Less than major Collisions/100 Offshore Installations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Final_KPI!$B$1:$O$1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Final_KPI!$B$13:$O$13</c:f>
              <c:numCache>
                <c:formatCode>0.00</c:formatCode>
                <c:ptCount val="14"/>
                <c:pt idx="0">
                  <c:v>0.21487354691763899</c:v>
                </c:pt>
                <c:pt idx="1">
                  <c:v>0.64512772488424119</c:v>
                </c:pt>
                <c:pt idx="2">
                  <c:v>0.6598763264046319</c:v>
                </c:pt>
                <c:pt idx="3">
                  <c:v>0.69638991468228706</c:v>
                </c:pt>
                <c:pt idx="4">
                  <c:v>0.49116516656638709</c:v>
                </c:pt>
                <c:pt idx="5">
                  <c:v>0.73469034962617219</c:v>
                </c:pt>
                <c:pt idx="6">
                  <c:v>0.73911650939909823</c:v>
                </c:pt>
                <c:pt idx="7">
                  <c:v>0.22879368529428587</c:v>
                </c:pt>
                <c:pt idx="8">
                  <c:v>0.30344157922032067</c:v>
                </c:pt>
                <c:pt idx="9">
                  <c:v>3.2558442404115387E-2</c:v>
                </c:pt>
                <c:pt idx="10">
                  <c:v>7.2048704924528972E-2</c:v>
                </c:pt>
                <c:pt idx="11">
                  <c:v>0.24263431542461006</c:v>
                </c:pt>
                <c:pt idx="12">
                  <c:v>0.24123900352208946</c:v>
                </c:pt>
                <c:pt idx="13">
                  <c:v>0.16514458408336499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49-47B3-9A14-7197E8612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158095"/>
        <c:axId val="837118735"/>
      </c:barChart>
      <c:catAx>
        <c:axId val="83215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7118735"/>
        <c:crosses val="autoZero"/>
        <c:auto val="1"/>
        <c:lblAlgn val="ctr"/>
        <c:lblOffset val="100"/>
        <c:noMultiLvlLbl val="0"/>
      </c:catAx>
      <c:valAx>
        <c:axId val="83711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15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Final_KPI!$A$14</c:f>
              <c:strCache>
                <c:ptCount val="1"/>
                <c:pt idx="0">
                  <c:v>Major fires/100 Offshore Installations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Final_KPI!$B$1:$N$1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Final_KPI!$B$14:$N$14</c:f>
              <c:numCache>
                <c:formatCode>0.00</c:formatCode>
                <c:ptCount val="13"/>
                <c:pt idx="0">
                  <c:v>0.25784825630116676</c:v>
                </c:pt>
                <c:pt idx="1">
                  <c:v>0.10405285885229697</c:v>
                </c:pt>
                <c:pt idx="2">
                  <c:v>0.14900433176878783</c:v>
                </c:pt>
                <c:pt idx="3">
                  <c:v>0.11563099835803982</c:v>
                </c:pt>
                <c:pt idx="4">
                  <c:v>0.28651301383039246</c:v>
                </c:pt>
                <c:pt idx="5">
                  <c:v>0.28091101603353646</c:v>
                </c:pt>
                <c:pt idx="6">
                  <c:v>0.24637216979969942</c:v>
                </c:pt>
                <c:pt idx="7">
                  <c:v>2.8599210661785734E-2</c:v>
                </c:pt>
                <c:pt idx="8">
                  <c:v>8.2756794332814729E-2</c:v>
                </c:pt>
                <c:pt idx="9">
                  <c:v>6.5116884808230774E-2</c:v>
                </c:pt>
                <c:pt idx="10">
                  <c:v>0</c:v>
                </c:pt>
                <c:pt idx="11">
                  <c:v>6.9324090121317156E-2</c:v>
                </c:pt>
                <c:pt idx="12">
                  <c:v>0.16082600234805963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3-4BD6-B4BC-2EE6C91ED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158095"/>
        <c:axId val="837118735"/>
      </c:barChart>
      <c:catAx>
        <c:axId val="83215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7118735"/>
        <c:crosses val="autoZero"/>
        <c:auto val="1"/>
        <c:lblAlgn val="ctr"/>
        <c:lblOffset val="100"/>
        <c:noMultiLvlLbl val="0"/>
      </c:catAx>
      <c:valAx>
        <c:axId val="83711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15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Final_KPI!$A$15</c:f>
              <c:strCache>
                <c:ptCount val="1"/>
                <c:pt idx="0">
                  <c:v>Less than major Fires/100 Offshore Installations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Final_KPI!$B$1:$O$1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Final_KPI!$B$15:$O$15</c:f>
              <c:numCache>
                <c:formatCode>0.00</c:formatCode>
                <c:ptCount val="14"/>
                <c:pt idx="0">
                  <c:v>0.38677238445175016</c:v>
                </c:pt>
                <c:pt idx="1">
                  <c:v>0.45783257895010665</c:v>
                </c:pt>
                <c:pt idx="2">
                  <c:v>0.68116265951445865</c:v>
                </c:pt>
                <c:pt idx="3">
                  <c:v>0.90577615380464527</c:v>
                </c:pt>
                <c:pt idx="4">
                  <c:v>1.2074477011423683</c:v>
                </c:pt>
                <c:pt idx="5">
                  <c:v>1.0588184450494835</c:v>
                </c:pt>
                <c:pt idx="6">
                  <c:v>0.71447929241912833</c:v>
                </c:pt>
                <c:pt idx="7">
                  <c:v>0.62918263455928614</c:v>
                </c:pt>
                <c:pt idx="8">
                  <c:v>0.74481114899533252</c:v>
                </c:pt>
                <c:pt idx="9">
                  <c:v>0.8139610601028846</c:v>
                </c:pt>
                <c:pt idx="10">
                  <c:v>0.68446269678302529</c:v>
                </c:pt>
                <c:pt idx="11">
                  <c:v>0.72790294627383012</c:v>
                </c:pt>
                <c:pt idx="12">
                  <c:v>0.80413001174029819</c:v>
                </c:pt>
                <c:pt idx="13">
                  <c:v>0.49543375225009501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98-4568-AD54-847ECF69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158095"/>
        <c:axId val="837118735"/>
      </c:barChart>
      <c:catAx>
        <c:axId val="83215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7118735"/>
        <c:crosses val="autoZero"/>
        <c:auto val="1"/>
        <c:lblAlgn val="ctr"/>
        <c:lblOffset val="100"/>
        <c:noMultiLvlLbl val="0"/>
      </c:catAx>
      <c:valAx>
        <c:axId val="83711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15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Final_KPI!$A$17</c:f>
              <c:strCache>
                <c:ptCount val="1"/>
                <c:pt idx="0">
                  <c:v>Major Loss of Well Control /100 Well-related activities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Final_KPI!$B$1:$O$1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Final_KPI!$B$17:$O$17</c:f>
              <c:numCache>
                <c:formatCode>0.00</c:formatCode>
                <c:ptCount val="14"/>
                <c:pt idx="0">
                  <c:v>0.1200960768614892</c:v>
                </c:pt>
                <c:pt idx="1">
                  <c:v>7.3152889539136789E-2</c:v>
                </c:pt>
                <c:pt idx="2">
                  <c:v>0.10026737967914438</c:v>
                </c:pt>
                <c:pt idx="3">
                  <c:v>3.2425421530479899E-2</c:v>
                </c:pt>
                <c:pt idx="4">
                  <c:v>0.10273972602739725</c:v>
                </c:pt>
                <c:pt idx="5">
                  <c:v>6.8329347454731806E-2</c:v>
                </c:pt>
                <c:pt idx="6">
                  <c:v>0.17768301350390903</c:v>
                </c:pt>
                <c:pt idx="7">
                  <c:v>8.3090984628167844E-2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7.1123755334281655E-2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F-42F0-99A8-838F940AA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158095"/>
        <c:axId val="837118735"/>
      </c:barChart>
      <c:catAx>
        <c:axId val="83215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7118735"/>
        <c:crosses val="autoZero"/>
        <c:auto val="1"/>
        <c:lblAlgn val="ctr"/>
        <c:lblOffset val="100"/>
        <c:noMultiLvlLbl val="0"/>
      </c:catAx>
      <c:valAx>
        <c:axId val="83711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15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Final_KPI!$A$18</c:f>
              <c:strCache>
                <c:ptCount val="1"/>
                <c:pt idx="0">
                  <c:v>Less than major Loss of Well Control/100 Well-related activities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Final_KPI!$B$1:$O$1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Final_KPI!$B$18:$O$18</c:f>
              <c:numCache>
                <c:formatCode>0.00</c:formatCode>
                <c:ptCount val="14"/>
                <c:pt idx="0">
                  <c:v>0.1200960768614892</c:v>
                </c:pt>
                <c:pt idx="1">
                  <c:v>0.29261155815654716</c:v>
                </c:pt>
                <c:pt idx="2">
                  <c:v>0.23395721925133689</c:v>
                </c:pt>
                <c:pt idx="3">
                  <c:v>0.19455252918287938</c:v>
                </c:pt>
                <c:pt idx="4">
                  <c:v>0.10526315789473684</c:v>
                </c:pt>
                <c:pt idx="5">
                  <c:v>0.13665869490946361</c:v>
                </c:pt>
                <c:pt idx="6">
                  <c:v>0.17768301350390903</c:v>
                </c:pt>
                <c:pt idx="7">
                  <c:v>0.16618196925633569</c:v>
                </c:pt>
                <c:pt idx="8">
                  <c:v>0.39761431411530818</c:v>
                </c:pt>
                <c:pt idx="9">
                  <c:v>1.0234798314268514</c:v>
                </c:pt>
                <c:pt idx="10">
                  <c:v>0.20949720670391062</c:v>
                </c:pt>
                <c:pt idx="11">
                  <c:v>7.1123755334281655E-2</c:v>
                </c:pt>
                <c:pt idx="12">
                  <c:v>7.9113924050632917E-2</c:v>
                </c:pt>
                <c:pt idx="13">
                  <c:v>0.47664442326024786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08-4CBF-A32A-4FEDA3C8C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158095"/>
        <c:axId val="837118735"/>
      </c:barChart>
      <c:catAx>
        <c:axId val="83215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7118735"/>
        <c:crosses val="autoZero"/>
        <c:auto val="1"/>
        <c:lblAlgn val="ctr"/>
        <c:lblOffset val="100"/>
        <c:noMultiLvlLbl val="0"/>
      </c:catAx>
      <c:valAx>
        <c:axId val="83711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15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Final_KPI!$A$3</c:f>
              <c:strCache>
                <c:ptCount val="1"/>
                <c:pt idx="0">
                  <c:v>Major injuries/million 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Final_KPI!$B$1:$O$1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Final_KPI!$B$3:$O$3</c:f>
              <c:numCache>
                <c:formatCode>0.00</c:formatCode>
                <c:ptCount val="14"/>
                <c:pt idx="0">
                  <c:v>0.55435160985899123</c:v>
                </c:pt>
                <c:pt idx="1">
                  <c:v>0.47097517880447559</c:v>
                </c:pt>
                <c:pt idx="2">
                  <c:v>0.51671975290500416</c:v>
                </c:pt>
                <c:pt idx="3">
                  <c:v>0.37109498279641545</c:v>
                </c:pt>
                <c:pt idx="4">
                  <c:v>0.33273651689147593</c:v>
                </c:pt>
                <c:pt idx="5">
                  <c:v>0.3460294187913755</c:v>
                </c:pt>
                <c:pt idx="6">
                  <c:v>0.44746754824131135</c:v>
                </c:pt>
                <c:pt idx="7">
                  <c:v>0.4095158443686539</c:v>
                </c:pt>
                <c:pt idx="8">
                  <c:v>0.4621694523367661</c:v>
                </c:pt>
                <c:pt idx="9">
                  <c:v>0.39911301961797768</c:v>
                </c:pt>
                <c:pt idx="10">
                  <c:v>0.41926369205082487</c:v>
                </c:pt>
                <c:pt idx="11">
                  <c:v>0.51594825156426871</c:v>
                </c:pt>
                <c:pt idx="12">
                  <c:v>0.42974658544005534</c:v>
                </c:pt>
                <c:pt idx="13">
                  <c:v>0.40971209488836569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1-4D98-AAF5-C1CFDDA01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158095"/>
        <c:axId val="837118735"/>
      </c:barChart>
      <c:catAx>
        <c:axId val="83215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7118735"/>
        <c:crosses val="autoZero"/>
        <c:auto val="1"/>
        <c:lblAlgn val="ctr"/>
        <c:lblOffset val="100"/>
        <c:noMultiLvlLbl val="0"/>
      </c:catAx>
      <c:valAx>
        <c:axId val="83711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15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Final_KPI!$A$4</c:f>
              <c:strCache>
                <c:ptCount val="1"/>
                <c:pt idx="0">
                  <c:v>Injuries &gt; 3 days LTI &amp; RWI/million 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Final_KPI!$B$1:$O$1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Final_KPI!$B$4:$O$4</c:f>
              <c:numCache>
                <c:formatCode>0.00</c:formatCode>
                <c:ptCount val="14"/>
                <c:pt idx="0">
                  <c:v>1.7919738086139485</c:v>
                </c:pt>
                <c:pt idx="1">
                  <c:v>1.1597763778060213</c:v>
                </c:pt>
                <c:pt idx="2">
                  <c:v>1.1647289623209853</c:v>
                </c:pt>
                <c:pt idx="3">
                  <c:v>0.86653592841466642</c:v>
                </c:pt>
                <c:pt idx="4">
                  <c:v>0.7731230833654883</c:v>
                </c:pt>
                <c:pt idx="5">
                  <c:v>0.65432322211604221</c:v>
                </c:pt>
                <c:pt idx="6">
                  <c:v>1.064999535164427</c:v>
                </c:pt>
                <c:pt idx="7">
                  <c:v>1.3864117487417589</c:v>
                </c:pt>
                <c:pt idx="8">
                  <c:v>1.0549126052638327</c:v>
                </c:pt>
                <c:pt idx="9">
                  <c:v>1.3046013746847589</c:v>
                </c:pt>
                <c:pt idx="10">
                  <c:v>1.0239709402010531</c:v>
                </c:pt>
                <c:pt idx="11">
                  <c:v>0.89935933758909226</c:v>
                </c:pt>
                <c:pt idx="12">
                  <c:v>0.95123682395158315</c:v>
                </c:pt>
                <c:pt idx="13">
                  <c:v>1.0242802372209141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B8-473A-930F-633D48783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158095"/>
        <c:axId val="837118735"/>
      </c:barChart>
      <c:catAx>
        <c:axId val="83215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7118735"/>
        <c:crosses val="autoZero"/>
        <c:auto val="1"/>
        <c:lblAlgn val="ctr"/>
        <c:lblOffset val="100"/>
        <c:noMultiLvlLbl val="0"/>
      </c:catAx>
      <c:valAx>
        <c:axId val="83711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15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Final_KPI!$A$5</c:f>
              <c:strCache>
                <c:ptCount val="1"/>
                <c:pt idx="0">
                  <c:v>Injuries 1 &gt; and &lt;= 3 days/million hours worked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Final_KPI!$B$1:$O$1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Final_KPI!$B$5:$O$5</c:f>
              <c:numCache>
                <c:formatCode>0.00</c:formatCode>
                <c:ptCount val="14"/>
                <c:pt idx="0">
                  <c:v>1.143677156940125</c:v>
                </c:pt>
                <c:pt idx="1">
                  <c:v>0.72025602390097587</c:v>
                </c:pt>
                <c:pt idx="2">
                  <c:v>0.65846428219164432</c:v>
                </c:pt>
                <c:pt idx="3">
                  <c:v>0.47809301838179208</c:v>
                </c:pt>
                <c:pt idx="4">
                  <c:v>0.74381634389280904</c:v>
                </c:pt>
                <c:pt idx="5">
                  <c:v>0.4355899392055585</c:v>
                </c:pt>
                <c:pt idx="6">
                  <c:v>0.85716249555380586</c:v>
                </c:pt>
                <c:pt idx="7">
                  <c:v>0.66344037171274528</c:v>
                </c:pt>
                <c:pt idx="8">
                  <c:v>0.62109871693319041</c:v>
                </c:pt>
                <c:pt idx="9">
                  <c:v>0.3472323050491754</c:v>
                </c:pt>
                <c:pt idx="10">
                  <c:v>0.3339448332341417</c:v>
                </c:pt>
                <c:pt idx="11">
                  <c:v>0.34554332444212493</c:v>
                </c:pt>
                <c:pt idx="12">
                  <c:v>0.41887421699684324</c:v>
                </c:pt>
                <c:pt idx="13">
                  <c:v>0.44320225031829019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9-42C8-9113-2A78A5C90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158095"/>
        <c:axId val="837118735"/>
      </c:barChart>
      <c:catAx>
        <c:axId val="83215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7118735"/>
        <c:crosses val="autoZero"/>
        <c:auto val="1"/>
        <c:lblAlgn val="ctr"/>
        <c:lblOffset val="100"/>
        <c:noMultiLvlLbl val="0"/>
      </c:catAx>
      <c:valAx>
        <c:axId val="83711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15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Final_KPI!$A$7</c:f>
              <c:strCache>
                <c:ptCount val="1"/>
                <c:pt idx="0">
                  <c:v>Major Gas Release number  per 100 million boe produced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Final_KPI!$B$1:$O$1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Final_KPI!$B$7:$O$7</c:f>
              <c:numCache>
                <c:formatCode>0.00</c:formatCode>
                <c:ptCount val="14"/>
                <c:pt idx="0">
                  <c:v>0.58263599088174667</c:v>
                </c:pt>
                <c:pt idx="1">
                  <c:v>0.67710766689011226</c:v>
                </c:pt>
                <c:pt idx="2">
                  <c:v>4.454837415139988E-3</c:v>
                </c:pt>
                <c:pt idx="3">
                  <c:v>0.80243941582410527</c:v>
                </c:pt>
                <c:pt idx="4">
                  <c:v>0.53042307870815464</c:v>
                </c:pt>
                <c:pt idx="5">
                  <c:v>0.69917988297266953</c:v>
                </c:pt>
                <c:pt idx="6">
                  <c:v>0.48109593654344601</c:v>
                </c:pt>
                <c:pt idx="7">
                  <c:v>0.84261670079264295</c:v>
                </c:pt>
                <c:pt idx="8">
                  <c:v>1.2273037518622334</c:v>
                </c:pt>
                <c:pt idx="9">
                  <c:v>0.58316744450152735</c:v>
                </c:pt>
                <c:pt idx="10">
                  <c:v>0.67886053811761971</c:v>
                </c:pt>
                <c:pt idx="11">
                  <c:v>0.52517637173150644</c:v>
                </c:pt>
                <c:pt idx="12">
                  <c:v>0.73872590718911468</c:v>
                </c:pt>
                <c:pt idx="13">
                  <c:v>0.25573416652774089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9F-4F1D-8159-FCA923B6E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158095"/>
        <c:axId val="837118735"/>
      </c:barChart>
      <c:catAx>
        <c:axId val="83215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7118735"/>
        <c:crosses val="autoZero"/>
        <c:auto val="1"/>
        <c:lblAlgn val="ctr"/>
        <c:lblOffset val="100"/>
        <c:noMultiLvlLbl val="0"/>
      </c:catAx>
      <c:valAx>
        <c:axId val="83711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15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Final_KPI!$A$8</c:f>
              <c:strCache>
                <c:ptCount val="1"/>
                <c:pt idx="0">
                  <c:v>Major Gas Release mass  per 100 million boe produced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Final_KPI!$B$1:$O$1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Final_KPI!$B$8:$O$8</c:f>
              <c:numCache>
                <c:formatCode>0.00</c:formatCode>
                <c:ptCount val="14"/>
                <c:pt idx="0">
                  <c:v>1415.2956513506228</c:v>
                </c:pt>
                <c:pt idx="1">
                  <c:v>1948.3434560929534</c:v>
                </c:pt>
                <c:pt idx="2">
                  <c:v>28.943449922615763</c:v>
                </c:pt>
                <c:pt idx="3">
                  <c:v>5752.7498981519202</c:v>
                </c:pt>
                <c:pt idx="4">
                  <c:v>27964.22037452961</c:v>
                </c:pt>
                <c:pt idx="5">
                  <c:v>1081.3744892562463</c:v>
                </c:pt>
                <c:pt idx="6">
                  <c:v>386.1041665306762</c:v>
                </c:pt>
                <c:pt idx="7">
                  <c:v>5022.1094422770393</c:v>
                </c:pt>
                <c:pt idx="8">
                  <c:v>4659.8512172639648</c:v>
                </c:pt>
                <c:pt idx="9">
                  <c:v>274.79757875330438</c:v>
                </c:pt>
                <c:pt idx="10">
                  <c:v>117.30746167762622</c:v>
                </c:pt>
                <c:pt idx="11">
                  <c:v>1694.9602826704925</c:v>
                </c:pt>
                <c:pt idx="12">
                  <c:v>702.87344422103126</c:v>
                </c:pt>
                <c:pt idx="13">
                  <c:v>146.44546238125602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6-498F-B2F8-C3AC07B7C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158095"/>
        <c:axId val="837118735"/>
      </c:barChart>
      <c:catAx>
        <c:axId val="83215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7118735"/>
        <c:crosses val="autoZero"/>
        <c:auto val="1"/>
        <c:lblAlgn val="ctr"/>
        <c:lblOffset val="100"/>
        <c:noMultiLvlLbl val="0"/>
      </c:catAx>
      <c:valAx>
        <c:axId val="83711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15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Final_KPI!$A$9</c:f>
              <c:strCache>
                <c:ptCount val="1"/>
                <c:pt idx="0">
                  <c:v>Significant Gas Release number  per 100 million boe produced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Final_KPI!$B$1:$O$1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Final_KPI!$B$9:$O$9</c:f>
              <c:numCache>
                <c:formatCode>0.00</c:formatCode>
                <c:ptCount val="14"/>
                <c:pt idx="0">
                  <c:v>4.1512814350324447</c:v>
                </c:pt>
                <c:pt idx="1">
                  <c:v>2.708430667560449</c:v>
                </c:pt>
                <c:pt idx="2">
                  <c:v>1.8933059014344951E-2</c:v>
                </c:pt>
                <c:pt idx="3">
                  <c:v>3.6418404256632471</c:v>
                </c:pt>
                <c:pt idx="4">
                  <c:v>3.9781730903111594</c:v>
                </c:pt>
                <c:pt idx="5">
                  <c:v>3.1780903771484978</c:v>
                </c:pt>
                <c:pt idx="6">
                  <c:v>4.0893154606192912</c:v>
                </c:pt>
                <c:pt idx="7">
                  <c:v>5.0557002047558584</c:v>
                </c:pt>
                <c:pt idx="8">
                  <c:v>6.8368822449586544</c:v>
                </c:pt>
                <c:pt idx="9">
                  <c:v>7.8727605007706201</c:v>
                </c:pt>
                <c:pt idx="10">
                  <c:v>5.1223113330693124</c:v>
                </c:pt>
                <c:pt idx="11">
                  <c:v>3.5595287417357664</c:v>
                </c:pt>
                <c:pt idx="12">
                  <c:v>3.1253788381077929</c:v>
                </c:pt>
                <c:pt idx="13">
                  <c:v>2.1993138321385719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A-40A5-A97A-AFE73D2CA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158095"/>
        <c:axId val="837118735"/>
      </c:barChart>
      <c:catAx>
        <c:axId val="83215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7118735"/>
        <c:crosses val="autoZero"/>
        <c:auto val="1"/>
        <c:lblAlgn val="ctr"/>
        <c:lblOffset val="100"/>
        <c:noMultiLvlLbl val="0"/>
      </c:catAx>
      <c:valAx>
        <c:axId val="83711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15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Final_KPI!$A$10</c:f>
              <c:strCache>
                <c:ptCount val="1"/>
                <c:pt idx="0">
                  <c:v>Significant Gas Release mass  per 100 million boe produced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Final_KPI!$B$1:$O$1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Final_KPI!$B$10:$O$10</c:f>
              <c:numCache>
                <c:formatCode>0.00</c:formatCode>
                <c:ptCount val="14"/>
                <c:pt idx="0">
                  <c:v>266.11898883523781</c:v>
                </c:pt>
                <c:pt idx="1">
                  <c:v>180.78774705965998</c:v>
                </c:pt>
                <c:pt idx="2">
                  <c:v>1.2395585107627016</c:v>
                </c:pt>
                <c:pt idx="3">
                  <c:v>123.75837931928447</c:v>
                </c:pt>
                <c:pt idx="4">
                  <c:v>221.94890699694344</c:v>
                </c:pt>
                <c:pt idx="5">
                  <c:v>127.0508935097493</c:v>
                </c:pt>
                <c:pt idx="6">
                  <c:v>184.29864814585142</c:v>
                </c:pt>
                <c:pt idx="7">
                  <c:v>103.23205844034322</c:v>
                </c:pt>
                <c:pt idx="8">
                  <c:v>644.05268540693692</c:v>
                </c:pt>
                <c:pt idx="9">
                  <c:v>526.26024132222665</c:v>
                </c:pt>
                <c:pt idx="10">
                  <c:v>51.47615267487744</c:v>
                </c:pt>
                <c:pt idx="11">
                  <c:v>220.41457453308894</c:v>
                </c:pt>
                <c:pt idx="12">
                  <c:v>98.716206912664717</c:v>
                </c:pt>
                <c:pt idx="13">
                  <c:v>231.59471202821351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1-41DF-BA4A-DEC65F5F7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158095"/>
        <c:axId val="837118735"/>
      </c:barChart>
      <c:catAx>
        <c:axId val="83215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7118735"/>
        <c:crosses val="autoZero"/>
        <c:auto val="1"/>
        <c:lblAlgn val="ctr"/>
        <c:lblOffset val="100"/>
        <c:noMultiLvlLbl val="0"/>
      </c:catAx>
      <c:valAx>
        <c:axId val="83711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15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Final_KPI!$A$12</c:f>
              <c:strCache>
                <c:ptCount val="1"/>
                <c:pt idx="0">
                  <c:v>Major Collisions/100 Offshore Installations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Final_KPI!$B$1:$N$1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Final_KPI!$B$12:$N$12</c:f>
              <c:numCache>
                <c:formatCode>0.00</c:formatCode>
                <c:ptCount val="13"/>
                <c:pt idx="0">
                  <c:v>0.12892412815058338</c:v>
                </c:pt>
                <c:pt idx="1">
                  <c:v>0.18729514593413454</c:v>
                </c:pt>
                <c:pt idx="2">
                  <c:v>0.44701299530636351</c:v>
                </c:pt>
                <c:pt idx="3">
                  <c:v>0.17344649753705974</c:v>
                </c:pt>
                <c:pt idx="4">
                  <c:v>0.14325650691519623</c:v>
                </c:pt>
                <c:pt idx="5">
                  <c:v>6.482561908466225E-2</c:v>
                </c:pt>
                <c:pt idx="6">
                  <c:v>0.14782330187981965</c:v>
                </c:pt>
                <c:pt idx="7">
                  <c:v>5.7198421323571468E-2</c:v>
                </c:pt>
                <c:pt idx="8">
                  <c:v>5.5171196221876481E-2</c:v>
                </c:pt>
                <c:pt idx="9">
                  <c:v>9.7675327212346161E-2</c:v>
                </c:pt>
                <c:pt idx="10">
                  <c:v>3.6024352462264486E-2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28-428E-A5D6-518088EB8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158095"/>
        <c:axId val="837118735"/>
      </c:barChart>
      <c:catAx>
        <c:axId val="83215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7118735"/>
        <c:crosses val="autoZero"/>
        <c:auto val="1"/>
        <c:lblAlgn val="ctr"/>
        <c:lblOffset val="100"/>
        <c:noMultiLvlLbl val="0"/>
      </c:catAx>
      <c:valAx>
        <c:axId val="83711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32158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381007</xdr:colOff>
      <xdr:row>23</xdr:row>
      <xdr:rowOff>16328</xdr:rowOff>
    </xdr:from>
    <xdr:to>
      <xdr:col>6</xdr:col>
      <xdr:colOff>297329</xdr:colOff>
      <xdr:row>39</xdr:row>
      <xdr:rowOff>66042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5D2B78-9AE7-47C3-A924-77CEA2E3DE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231321</xdr:colOff>
      <xdr:row>23</xdr:row>
      <xdr:rowOff>54429</xdr:rowOff>
    </xdr:from>
    <xdr:to>
      <xdr:col>12</xdr:col>
      <xdr:colOff>800786</xdr:colOff>
      <xdr:row>39</xdr:row>
      <xdr:rowOff>104143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11DF499-F88C-4FE2-96AB-02B1BDC2D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435429</xdr:colOff>
      <xdr:row>42</xdr:row>
      <xdr:rowOff>149678</xdr:rowOff>
    </xdr:from>
    <xdr:to>
      <xdr:col>6</xdr:col>
      <xdr:colOff>351751</xdr:colOff>
      <xdr:row>59</xdr:row>
      <xdr:rowOff>22499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7F3A0A2-EBDC-4730-BB3C-B5F550A5C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244927</xdr:colOff>
      <xdr:row>42</xdr:row>
      <xdr:rowOff>163286</xdr:rowOff>
    </xdr:from>
    <xdr:to>
      <xdr:col>12</xdr:col>
      <xdr:colOff>814392</xdr:colOff>
      <xdr:row>59</xdr:row>
      <xdr:rowOff>36107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4AE01BA-4388-45FD-B9FE-881795D5C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449035</xdr:colOff>
      <xdr:row>23</xdr:row>
      <xdr:rowOff>95251</xdr:rowOff>
    </xdr:from>
    <xdr:to>
      <xdr:col>21</xdr:col>
      <xdr:colOff>596677</xdr:colOff>
      <xdr:row>39</xdr:row>
      <xdr:rowOff>144966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472ABDF-5899-48E0-8D00-DEDEFB510D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462634</xdr:colOff>
      <xdr:row>23</xdr:row>
      <xdr:rowOff>133352</xdr:rowOff>
    </xdr:from>
    <xdr:to>
      <xdr:col>31</xdr:col>
      <xdr:colOff>351741</xdr:colOff>
      <xdr:row>40</xdr:row>
      <xdr:rowOff>6174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BC5F6FB-A08F-4540-8A23-9D57D7C80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476244</xdr:colOff>
      <xdr:row>42</xdr:row>
      <xdr:rowOff>174173</xdr:rowOff>
    </xdr:from>
    <xdr:to>
      <xdr:col>22</xdr:col>
      <xdr:colOff>11565</xdr:colOff>
      <xdr:row>59</xdr:row>
      <xdr:rowOff>46994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52AE7CB0-15D4-41D5-9759-F8C41AA64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462635</xdr:colOff>
      <xdr:row>43</xdr:row>
      <xdr:rowOff>38102</xdr:rowOff>
    </xdr:from>
    <xdr:to>
      <xdr:col>31</xdr:col>
      <xdr:colOff>351742</xdr:colOff>
      <xdr:row>59</xdr:row>
      <xdr:rowOff>87816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36BF6F4D-10AC-40DC-AC52-EC9135BF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421821</xdr:colOff>
      <xdr:row>62</xdr:row>
      <xdr:rowOff>1</xdr:rowOff>
    </xdr:from>
    <xdr:to>
      <xdr:col>6</xdr:col>
      <xdr:colOff>338143</xdr:colOff>
      <xdr:row>78</xdr:row>
      <xdr:rowOff>49715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8757BD05-1F89-49D9-97F2-E21114194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272135</xdr:colOff>
      <xdr:row>62</xdr:row>
      <xdr:rowOff>38102</xdr:rowOff>
    </xdr:from>
    <xdr:to>
      <xdr:col>12</xdr:col>
      <xdr:colOff>841600</xdr:colOff>
      <xdr:row>78</xdr:row>
      <xdr:rowOff>87816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9502D96B-2964-414C-90A3-AAE554D88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462636</xdr:colOff>
      <xdr:row>80</xdr:row>
      <xdr:rowOff>92530</xdr:rowOff>
    </xdr:from>
    <xdr:to>
      <xdr:col>6</xdr:col>
      <xdr:colOff>378958</xdr:colOff>
      <xdr:row>96</xdr:row>
      <xdr:rowOff>142244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605AC511-7C1A-40B5-BEFB-C2CCF36F3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272134</xdr:colOff>
      <xdr:row>81</xdr:row>
      <xdr:rowOff>10888</xdr:rowOff>
    </xdr:from>
    <xdr:to>
      <xdr:col>12</xdr:col>
      <xdr:colOff>841599</xdr:colOff>
      <xdr:row>97</xdr:row>
      <xdr:rowOff>60602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3E05243E-8BF3-460C-B419-28928360D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449035</xdr:colOff>
      <xdr:row>70</xdr:row>
      <xdr:rowOff>122464</xdr:rowOff>
    </xdr:from>
    <xdr:to>
      <xdr:col>21</xdr:col>
      <xdr:colOff>596677</xdr:colOff>
      <xdr:row>86</xdr:row>
      <xdr:rowOff>172178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9BF24F8A-B795-414C-B6C2-B391F50FA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272135</xdr:colOff>
      <xdr:row>70</xdr:row>
      <xdr:rowOff>160565</xdr:rowOff>
    </xdr:from>
    <xdr:to>
      <xdr:col>32</xdr:col>
      <xdr:colOff>161242</xdr:colOff>
      <xdr:row>87</xdr:row>
      <xdr:rowOff>33387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A158723-AE63-4EFC-AB57-F0D3ECF76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F4264-E137-40B2-A7BE-DD08BFF662FF}">
  <dimension ref="A1:K39"/>
  <sheetViews>
    <sheetView zoomScale="70" zoomScaleNormal="70" workbookViewId="0">
      <selection activeCell="C12" sqref="C12"/>
    </sheetView>
  </sheetViews>
  <sheetFormatPr defaultRowHeight="14.25" x14ac:dyDescent="0.2"/>
  <cols>
    <col min="1" max="1" width="32.7109375" style="5" bestFit="1" customWidth="1"/>
    <col min="2" max="11" width="14.42578125" style="5" customWidth="1"/>
    <col min="12" max="16384" width="9.140625" style="1"/>
  </cols>
  <sheetData>
    <row r="1" spans="1:11" ht="22.5" x14ac:dyDescent="0.2">
      <c r="A1" s="7" t="s">
        <v>43</v>
      </c>
      <c r="B1" s="8">
        <v>2009</v>
      </c>
      <c r="C1" s="8">
        <v>2010</v>
      </c>
      <c r="D1" s="8">
        <v>2011</v>
      </c>
      <c r="E1" s="8">
        <v>2012</v>
      </c>
      <c r="F1" s="8">
        <v>2013</v>
      </c>
      <c r="G1" s="8">
        <v>2014</v>
      </c>
      <c r="H1" s="8">
        <v>2015</v>
      </c>
      <c r="I1" s="8">
        <v>2016</v>
      </c>
      <c r="J1" s="8">
        <v>2017</v>
      </c>
      <c r="K1" s="8">
        <v>2018</v>
      </c>
    </row>
    <row r="2" spans="1:11" x14ac:dyDescent="0.2">
      <c r="A2" s="12" t="s">
        <v>0</v>
      </c>
      <c r="B2" s="16">
        <f>Consolidado_benchmark_2!F2</f>
        <v>5</v>
      </c>
      <c r="C2" s="16">
        <f>Consolidado_benchmark_2!K2</f>
        <v>12</v>
      </c>
      <c r="D2" s="16">
        <f>Consolidado_benchmark_2!P2</f>
        <v>6</v>
      </c>
      <c r="E2" s="16">
        <f>Consolidado_benchmark_2!U2</f>
        <v>4</v>
      </c>
      <c r="F2" s="16">
        <f>Consolidado_benchmark_2!Z2</f>
        <v>4</v>
      </c>
      <c r="G2" s="16">
        <f>Consolidado_benchmark_2!AE2</f>
        <v>3</v>
      </c>
      <c r="H2" s="16">
        <f>Consolidado_benchmark_2!AJ2</f>
        <v>2</v>
      </c>
      <c r="I2" s="16">
        <f>Consolidado_benchmark_2!AO2</f>
        <v>2</v>
      </c>
      <c r="J2" s="16">
        <f>Consolidado_benchmark_2!AT2</f>
        <v>2</v>
      </c>
      <c r="K2" s="16">
        <f>Consolidado_benchmark_2!AY2</f>
        <v>1</v>
      </c>
    </row>
    <row r="3" spans="1:11" x14ac:dyDescent="0.2">
      <c r="A3" s="12" t="s">
        <v>1</v>
      </c>
      <c r="B3" s="16">
        <f>Consolidado_benchmark_2!F3</f>
        <v>132</v>
      </c>
      <c r="C3" s="16">
        <f>Consolidado_benchmark_2!K3</f>
        <v>149</v>
      </c>
      <c r="D3" s="16">
        <f>Consolidado_benchmark_2!P3</f>
        <v>97</v>
      </c>
      <c r="E3" s="16">
        <f>Consolidado_benchmark_2!U3</f>
        <v>124</v>
      </c>
      <c r="F3" s="16">
        <f>Consolidado_benchmark_2!Z3</f>
        <v>103</v>
      </c>
      <c r="G3" s="16">
        <f>Consolidado_benchmark_2!AE3</f>
        <v>89</v>
      </c>
      <c r="H3" s="16">
        <f>Consolidado_benchmark_2!AJ3</f>
        <v>103</v>
      </c>
      <c r="I3" s="16">
        <f>Consolidado_benchmark_2!AO3</f>
        <v>73</v>
      </c>
      <c r="J3" s="16">
        <f>Consolidado_benchmark_2!AT3</f>
        <v>63</v>
      </c>
      <c r="K3" s="16">
        <f>Consolidado_benchmark_2!AY3</f>
        <v>74</v>
      </c>
    </row>
    <row r="4" spans="1:11" x14ac:dyDescent="0.2">
      <c r="A4" s="12" t="s">
        <v>2</v>
      </c>
      <c r="B4" s="16">
        <f>Consolidado_benchmark_2!F4</f>
        <v>260</v>
      </c>
      <c r="C4" s="16">
        <f>Consolidado_benchmark_2!K4</f>
        <v>240</v>
      </c>
      <c r="D4" s="16">
        <f>Consolidado_benchmark_2!P4</f>
        <v>222</v>
      </c>
      <c r="E4" s="16">
        <f>Consolidado_benchmark_2!U4</f>
        <v>144</v>
      </c>
      <c r="F4" s="16">
        <f>Consolidado_benchmark_2!Z4</f>
        <v>257</v>
      </c>
      <c r="G4" s="16">
        <f>Consolidado_benchmark_2!AE4</f>
        <v>314</v>
      </c>
      <c r="H4" s="16">
        <f>Consolidado_benchmark_2!AJ4</f>
        <v>193</v>
      </c>
      <c r="I4" s="16">
        <f>Consolidado_benchmark_2!AO4</f>
        <v>205</v>
      </c>
      <c r="J4" s="16">
        <f>Consolidado_benchmark_2!AT4</f>
        <v>176</v>
      </c>
      <c r="K4" s="16">
        <f>Consolidado_benchmark_2!AY4</f>
        <v>195</v>
      </c>
    </row>
    <row r="5" spans="1:11" x14ac:dyDescent="0.2">
      <c r="A5" s="12" t="s">
        <v>3</v>
      </c>
      <c r="B5" s="16">
        <f>Consolidado_benchmark_2!F5</f>
        <v>116</v>
      </c>
      <c r="C5" s="16">
        <f>Consolidado_benchmark_2!K5</f>
        <v>113</v>
      </c>
      <c r="D5" s="16">
        <f>Consolidado_benchmark_2!P5</f>
        <v>131</v>
      </c>
      <c r="E5" s="16">
        <f>Consolidado_benchmark_2!U5</f>
        <v>115</v>
      </c>
      <c r="F5" s="16">
        <f>Consolidado_benchmark_2!Z5</f>
        <v>129</v>
      </c>
      <c r="G5" s="16">
        <f>Consolidado_benchmark_2!AE5</f>
        <v>120</v>
      </c>
      <c r="H5" s="16">
        <f>Consolidado_benchmark_2!AJ5</f>
        <v>85</v>
      </c>
      <c r="I5" s="16">
        <f>Consolidado_benchmark_2!AO5</f>
        <v>45</v>
      </c>
      <c r="J5" s="16">
        <f>Consolidado_benchmark_2!AT5</f>
        <v>47</v>
      </c>
      <c r="K5" s="16">
        <f>Consolidado_benchmark_2!AY5</f>
        <v>55</v>
      </c>
    </row>
    <row r="6" spans="1:11" x14ac:dyDescent="0.2">
      <c r="A6" s="12" t="s">
        <v>5</v>
      </c>
      <c r="B6" s="16">
        <f>Consolidado_benchmark_2!F6</f>
        <v>235455051</v>
      </c>
      <c r="C6" s="16">
        <f>Consolidado_benchmark_2!K6</f>
        <v>290069961</v>
      </c>
      <c r="D6" s="16">
        <f>Consolidado_benchmark_2!P6</f>
        <v>230545055</v>
      </c>
      <c r="E6" s="16">
        <f>Consolidado_benchmark_2!U6</f>
        <v>230858808</v>
      </c>
      <c r="F6" s="16">
        <f>Consolidado_benchmark_2!Z6</f>
        <v>237170898</v>
      </c>
      <c r="G6" s="16">
        <f>Consolidado_benchmark_2!AE6</f>
        <v>245400901</v>
      </c>
      <c r="H6" s="16">
        <f>Consolidado_benchmark_2!AJ6</f>
        <v>212685317</v>
      </c>
      <c r="I6" s="16">
        <f>Consolidado_benchmark_2!AO6</f>
        <v>173983088</v>
      </c>
      <c r="J6" s="16">
        <f>Consolidado_benchmark_2!AT6</f>
        <v>161031332</v>
      </c>
      <c r="K6" s="16">
        <f>Consolidado_benchmark_2!AY6</f>
        <v>108280118</v>
      </c>
    </row>
    <row r="7" spans="1:11" x14ac:dyDescent="0.2">
      <c r="A7" s="12" t="s">
        <v>29</v>
      </c>
      <c r="B7" s="17">
        <f>Consolidado_benchmark_2!F7</f>
        <v>2.1235475640741297E-2</v>
      </c>
      <c r="C7" s="17">
        <f>Consolidado_benchmark_2!K7</f>
        <v>4.1369330207894232E-2</v>
      </c>
      <c r="D7" s="17">
        <f>Consolidado_benchmark_2!P7</f>
        <v>2.6025281696022497E-2</v>
      </c>
      <c r="E7" s="17">
        <f>Consolidado_benchmark_2!U7</f>
        <v>1.7326607698676152E-2</v>
      </c>
      <c r="F7" s="17">
        <f>Consolidado_benchmark_2!Z7</f>
        <v>1.6865475628464334E-2</v>
      </c>
      <c r="G7" s="17">
        <f>Consolidado_benchmark_2!AE7</f>
        <v>1.2224893990914891E-2</v>
      </c>
      <c r="H7" s="17">
        <f>Consolidado_benchmark_2!AJ7</f>
        <v>9.4035640457493363E-3</v>
      </c>
      <c r="I7" s="17">
        <f>Consolidado_benchmark_2!AO7</f>
        <v>1.1495370170691532E-2</v>
      </c>
      <c r="J7" s="17">
        <f>Consolidado_benchmark_2!AT7</f>
        <v>1.2419943219497185E-2</v>
      </c>
      <c r="K7" s="17">
        <f>Consolidado_benchmark_2!AY7</f>
        <v>9.2353057834680223E-3</v>
      </c>
    </row>
    <row r="8" spans="1:11" x14ac:dyDescent="0.2">
      <c r="A8" s="12" t="s">
        <v>30</v>
      </c>
      <c r="B8" s="17">
        <f>Consolidado_benchmark_2!F8</f>
        <v>0.56061655691557022</v>
      </c>
      <c r="C8" s="17">
        <f>Consolidado_benchmark_2!K8</f>
        <v>0.5136691834146867</v>
      </c>
      <c r="D8" s="17">
        <f>Consolidado_benchmark_2!P8</f>
        <v>0.42074205408569704</v>
      </c>
      <c r="E8" s="17">
        <f>Consolidado_benchmark_2!U8</f>
        <v>0.53712483865896077</v>
      </c>
      <c r="F8" s="17">
        <f>Consolidado_benchmark_2!Z8</f>
        <v>0.43428599743295654</v>
      </c>
      <c r="G8" s="17">
        <f>Consolidado_benchmark_2!AE8</f>
        <v>0.36267185506380845</v>
      </c>
      <c r="H8" s="17">
        <f>Consolidado_benchmark_2!AJ8</f>
        <v>0.48428354835609078</v>
      </c>
      <c r="I8" s="17">
        <f>Consolidado_benchmark_2!AO8</f>
        <v>0.41958101123024094</v>
      </c>
      <c r="J8" s="17">
        <f>Consolidado_benchmark_2!AT8</f>
        <v>0.39122821141416131</v>
      </c>
      <c r="K8" s="17">
        <f>Consolidado_benchmark_2!AY8</f>
        <v>0.68341262797663371</v>
      </c>
    </row>
    <row r="9" spans="1:11" ht="25.5" x14ac:dyDescent="0.2">
      <c r="A9" s="12" t="s">
        <v>31</v>
      </c>
      <c r="B9" s="17">
        <f>Consolidado_benchmark_2!F9</f>
        <v>1.1042447333185474</v>
      </c>
      <c r="C9" s="17">
        <f>Consolidado_benchmark_2!K9</f>
        <v>0.82738660415788456</v>
      </c>
      <c r="D9" s="17">
        <f>Consolidado_benchmark_2!P9</f>
        <v>0.9629354227528325</v>
      </c>
      <c r="E9" s="17">
        <f>Consolidado_benchmark_2!U9</f>
        <v>0.62375787715234154</v>
      </c>
      <c r="F9" s="17">
        <f>Consolidado_benchmark_2!Z9</f>
        <v>1.0836068091288333</v>
      </c>
      <c r="G9" s="17">
        <f>Consolidado_benchmark_2!AE9</f>
        <v>1.2795389043824252</v>
      </c>
      <c r="H9" s="17">
        <f>Consolidado_benchmark_2!AJ9</f>
        <v>0.90744393041481097</v>
      </c>
      <c r="I9" s="17">
        <f>Consolidado_benchmark_2!AO9</f>
        <v>1.1782754424958821</v>
      </c>
      <c r="J9" s="17">
        <f>Consolidado_benchmark_2!AT9</f>
        <v>1.0929550033157522</v>
      </c>
      <c r="K9" s="17">
        <f>Consolidado_benchmark_2!AY9</f>
        <v>1.8008846277762645</v>
      </c>
    </row>
    <row r="10" spans="1:11" ht="25.5" x14ac:dyDescent="0.2">
      <c r="A10" s="12" t="s">
        <v>32</v>
      </c>
      <c r="B10" s="17">
        <f>Consolidado_benchmark_2!F10</f>
        <v>0.49266303486519814</v>
      </c>
      <c r="C10" s="17">
        <f>Consolidado_benchmark_2!K10</f>
        <v>0.38956119279100399</v>
      </c>
      <c r="D10" s="17">
        <f>Consolidado_benchmark_2!P10</f>
        <v>0.56821865036315788</v>
      </c>
      <c r="E10" s="17">
        <f>Consolidado_benchmark_2!U10</f>
        <v>0.49813997133693938</v>
      </c>
      <c r="F10" s="17">
        <f>Consolidado_benchmark_2!Z10</f>
        <v>0.54391158901797476</v>
      </c>
      <c r="G10" s="17">
        <f>Consolidado_benchmark_2!AE10</f>
        <v>0.48899575963659564</v>
      </c>
      <c r="H10" s="17">
        <f>Consolidado_benchmark_2!AJ10</f>
        <v>0.3996514719443468</v>
      </c>
      <c r="I10" s="17">
        <f>Consolidado_benchmark_2!AO10</f>
        <v>0.25864582884055948</v>
      </c>
      <c r="J10" s="17">
        <f>Consolidado_benchmark_2!AT10</f>
        <v>0.29186866565818387</v>
      </c>
      <c r="K10" s="17">
        <f>Consolidado_benchmark_2!AY10</f>
        <v>0.50794181809074124</v>
      </c>
    </row>
    <row r="11" spans="1:11" ht="22.5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2">
      <c r="A12" s="12" t="s">
        <v>6</v>
      </c>
      <c r="B12" s="16">
        <f>Consolidado_benchmark_2!F12</f>
        <v>4</v>
      </c>
      <c r="C12" s="16">
        <f>Consolidado_benchmark_2!K12</f>
        <v>8</v>
      </c>
      <c r="D12" s="16">
        <f>Consolidado_benchmark_2!P12</f>
        <v>4</v>
      </c>
      <c r="E12" s="16">
        <f>Consolidado_benchmark_2!U12</f>
        <v>7</v>
      </c>
      <c r="F12" s="16">
        <f>Consolidado_benchmark_2!Z12</f>
        <v>5</v>
      </c>
      <c r="G12" s="16">
        <f>Consolidado_benchmark_2!AE12</f>
        <v>3</v>
      </c>
      <c r="H12" s="16">
        <f>Consolidado_benchmark_2!AJ12</f>
        <v>4</v>
      </c>
      <c r="I12" s="16">
        <f>Consolidado_benchmark_2!AO12</f>
        <v>2</v>
      </c>
      <c r="J12" s="16">
        <f>Consolidado_benchmark_2!AT12</f>
        <v>0</v>
      </c>
      <c r="K12" s="16">
        <f>Consolidado_benchmark_2!AY12</f>
        <v>3</v>
      </c>
    </row>
    <row r="13" spans="1:11" x14ac:dyDescent="0.2">
      <c r="A13" s="12" t="s">
        <v>7</v>
      </c>
      <c r="B13" s="16">
        <f>Consolidado_benchmark_2!F13</f>
        <v>15020</v>
      </c>
      <c r="C13" s="16">
        <f>Consolidado_benchmark_2!K13</f>
        <v>10133</v>
      </c>
      <c r="D13" s="16">
        <f>Consolidado_benchmark_2!P13</f>
        <v>25376.5</v>
      </c>
      <c r="E13" s="16">
        <f>Consolidado_benchmark_2!U13</f>
        <v>10980.96</v>
      </c>
      <c r="F13" s="16">
        <f>Consolidado_benchmark_2!Z13</f>
        <v>5315</v>
      </c>
      <c r="G13" s="16">
        <f>Consolidado_benchmark_2!AE13</f>
        <v>2235</v>
      </c>
      <c r="H13" s="16">
        <f>Consolidado_benchmark_2!AJ13</f>
        <v>46398</v>
      </c>
      <c r="I13" s="16">
        <f>Consolidado_benchmark_2!AO13</f>
        <v>1192</v>
      </c>
      <c r="J13" s="16">
        <f>Consolidado_benchmark_2!AT13</f>
        <v>0</v>
      </c>
      <c r="K13" s="16">
        <f>Consolidado_benchmark_2!AY13</f>
        <v>5350.9</v>
      </c>
    </row>
    <row r="14" spans="1:11" x14ac:dyDescent="0.2">
      <c r="A14" s="12" t="s">
        <v>8</v>
      </c>
      <c r="B14" s="16">
        <f>Consolidado_benchmark_2!F14</f>
        <v>13</v>
      </c>
      <c r="C14" s="16">
        <f>Consolidado_benchmark_2!K14</f>
        <v>21</v>
      </c>
      <c r="D14" s="16">
        <f>Consolidado_benchmark_2!P14</f>
        <v>16</v>
      </c>
      <c r="E14" s="16">
        <f>Consolidado_benchmark_2!U14</f>
        <v>11</v>
      </c>
      <c r="F14" s="16">
        <f>Consolidado_benchmark_2!Z14</f>
        <v>21</v>
      </c>
      <c r="G14" s="16">
        <f>Consolidado_benchmark_2!AE14</f>
        <v>6</v>
      </c>
      <c r="H14" s="16">
        <f>Consolidado_benchmark_2!AJ14</f>
        <v>38</v>
      </c>
      <c r="I14" s="16">
        <f>Consolidado_benchmark_2!AO14</f>
        <v>23</v>
      </c>
      <c r="J14" s="16">
        <f>Consolidado_benchmark_2!AT14</f>
        <v>11</v>
      </c>
      <c r="K14" s="16">
        <f>Consolidado_benchmark_2!AY14</f>
        <v>28</v>
      </c>
    </row>
    <row r="15" spans="1:11" x14ac:dyDescent="0.2">
      <c r="A15" s="12" t="s">
        <v>9</v>
      </c>
      <c r="B15" s="16">
        <f>Consolidado_benchmark_2!F15</f>
        <v>1698</v>
      </c>
      <c r="C15" s="16">
        <f>Consolidado_benchmark_2!K15</f>
        <v>1017</v>
      </c>
      <c r="D15" s="16">
        <f>Consolidado_benchmark_2!P15</f>
        <v>904.5</v>
      </c>
      <c r="E15" s="16">
        <f>Consolidado_benchmark_2!U15</f>
        <v>915.37</v>
      </c>
      <c r="F15" s="16">
        <f>Consolidado_benchmark_2!Z15</f>
        <v>1491.7</v>
      </c>
      <c r="G15" s="16">
        <f>Consolidado_benchmark_2!AE15</f>
        <v>47.6</v>
      </c>
      <c r="H15" s="16">
        <f>Consolidado_benchmark_2!AJ15</f>
        <v>7196</v>
      </c>
      <c r="I15" s="16">
        <f>Consolidado_benchmark_2!AO15</f>
        <v>6225</v>
      </c>
      <c r="J15" s="16">
        <f>Consolidado_benchmark_2!AT15</f>
        <v>492.3</v>
      </c>
      <c r="K15" s="16">
        <f>Consolidado_benchmark_2!AY15</f>
        <v>30895.94</v>
      </c>
    </row>
    <row r="16" spans="1:11" x14ac:dyDescent="0.2">
      <c r="A16" s="12" t="s">
        <v>10</v>
      </c>
      <c r="B16" s="16">
        <f>Consolidado_benchmark_2!F16</f>
        <v>1781.38</v>
      </c>
      <c r="C16" s="16">
        <f>Consolidado_benchmark_2!K16</f>
        <v>1513.43</v>
      </c>
      <c r="D16" s="16">
        <f>Consolidado_benchmark_2!P16</f>
        <v>1167.92</v>
      </c>
      <c r="E16" s="16">
        <f>Consolidado_benchmark_2!U16</f>
        <v>947.94</v>
      </c>
      <c r="F16" s="16">
        <f>Consolidado_benchmark_2!Z16</f>
        <v>870.37</v>
      </c>
      <c r="G16" s="16">
        <f>Consolidado_benchmark_2!AE16</f>
        <v>875.25</v>
      </c>
      <c r="H16" s="16">
        <f>Consolidado_benchmark_2!AJ16</f>
        <v>966</v>
      </c>
      <c r="I16" s="16">
        <f>Consolidado_benchmark_2!AO16</f>
        <v>972</v>
      </c>
      <c r="J16" s="16">
        <f>Consolidado_benchmark_2!AT16</f>
        <v>756</v>
      </c>
      <c r="K16" s="16">
        <f>Consolidado_benchmark_2!AY16</f>
        <v>740</v>
      </c>
    </row>
    <row r="17" spans="1:11" ht="25.5" x14ac:dyDescent="0.2">
      <c r="A17" s="12" t="s">
        <v>33</v>
      </c>
      <c r="B17" s="17">
        <f>Consolidado_benchmark_2!F17</f>
        <v>0.22454501566201485</v>
      </c>
      <c r="C17" s="17">
        <f>Consolidado_benchmark_2!K17</f>
        <v>0.52860059599717191</v>
      </c>
      <c r="D17" s="17">
        <f>Consolidado_benchmark_2!P17</f>
        <v>0.34248921158983486</v>
      </c>
      <c r="E17" s="17">
        <f>Consolidado_benchmark_2!U17</f>
        <v>0.7384433613941811</v>
      </c>
      <c r="F17" s="17">
        <f>Consolidado_benchmark_2!Z17</f>
        <v>0.57446832956099136</v>
      </c>
      <c r="G17" s="17">
        <f>Consolidado_benchmark_2!AE17</f>
        <v>0.34275921165381323</v>
      </c>
      <c r="H17" s="17">
        <f>Consolidado_benchmark_2!AJ17</f>
        <v>0.41407867494824013</v>
      </c>
      <c r="I17" s="17">
        <f>Consolidado_benchmark_2!AO17</f>
        <v>0.20576131687242796</v>
      </c>
      <c r="J17" s="17">
        <f>Consolidado_benchmark_2!AT17</f>
        <v>0</v>
      </c>
      <c r="K17" s="17">
        <f>Consolidado_benchmark_2!AY17</f>
        <v>0.40540540540540537</v>
      </c>
    </row>
    <row r="18" spans="1:11" ht="25.5" x14ac:dyDescent="0.2">
      <c r="A18" s="12" t="s">
        <v>34</v>
      </c>
      <c r="B18" s="17">
        <f>Consolidado_benchmark_2!F18</f>
        <v>843.16653381086576</v>
      </c>
      <c r="C18" s="17">
        <f>Consolidado_benchmark_2!K18</f>
        <v>669.53872990491789</v>
      </c>
      <c r="D18" s="17">
        <f>Consolidado_benchmark_2!P18</f>
        <v>2172.7943694773612</v>
      </c>
      <c r="E18" s="17">
        <f>Consolidado_benchmark_2!U18</f>
        <v>1158.4024305335779</v>
      </c>
      <c r="F18" s="17">
        <f>Consolidado_benchmark_2!Z18</f>
        <v>610.65983432333383</v>
      </c>
      <c r="G18" s="17">
        <f>Consolidado_benchmark_2!AE18</f>
        <v>255.35561268209085</v>
      </c>
      <c r="H18" s="17">
        <f>Consolidado_benchmark_2!AJ18</f>
        <v>4803.1055900621113</v>
      </c>
      <c r="I18" s="17">
        <f>Consolidado_benchmark_2!AO18</f>
        <v>122.63374485596707</v>
      </c>
      <c r="J18" s="17">
        <f>Consolidado_benchmark_2!AT18</f>
        <v>0</v>
      </c>
      <c r="K18" s="17">
        <f>Consolidado_benchmark_2!AY18</f>
        <v>723.09459459459447</v>
      </c>
    </row>
    <row r="19" spans="1:11" ht="25.5" x14ac:dyDescent="0.2">
      <c r="A19" s="12" t="s">
        <v>35</v>
      </c>
      <c r="B19" s="17">
        <f>Consolidado_benchmark_2!F19</f>
        <v>0.72977130090154818</v>
      </c>
      <c r="C19" s="17">
        <f>Consolidado_benchmark_2!K19</f>
        <v>1.3875765644925764</v>
      </c>
      <c r="D19" s="17">
        <f>Consolidado_benchmark_2!P19</f>
        <v>1.3699568463593395</v>
      </c>
      <c r="E19" s="17">
        <f>Consolidado_benchmark_2!U19</f>
        <v>1.1604109964765703</v>
      </c>
      <c r="F19" s="17">
        <f>Consolidado_benchmark_2!Z19</f>
        <v>2.4127669841561636</v>
      </c>
      <c r="G19" s="17">
        <f>Consolidado_benchmark_2!AE19</f>
        <v>0.68551842330762647</v>
      </c>
      <c r="H19" s="17">
        <f>Consolidado_benchmark_2!AJ19</f>
        <v>3.9337474120082816</v>
      </c>
      <c r="I19" s="17">
        <f>Consolidado_benchmark_2!AO19</f>
        <v>2.3662551440329218</v>
      </c>
      <c r="J19" s="17">
        <f>Consolidado_benchmark_2!AT19</f>
        <v>1.4550264550264551</v>
      </c>
      <c r="K19" s="17">
        <f>Consolidado_benchmark_2!AY19</f>
        <v>3.7837837837837838</v>
      </c>
    </row>
    <row r="20" spans="1:11" ht="25.5" x14ac:dyDescent="0.2">
      <c r="A20" s="12" t="s">
        <v>36</v>
      </c>
      <c r="B20" s="17">
        <f>Consolidado_benchmark_2!F20</f>
        <v>95.319359148525294</v>
      </c>
      <c r="C20" s="17">
        <f>Consolidado_benchmark_2!K20</f>
        <v>67.198350766140479</v>
      </c>
      <c r="D20" s="17">
        <f>Consolidado_benchmark_2!P20</f>
        <v>77.445372970751407</v>
      </c>
      <c r="E20" s="17">
        <f>Consolidado_benchmark_2!U20</f>
        <v>96.564128531341652</v>
      </c>
      <c r="F20" s="17">
        <f>Consolidado_benchmark_2!Z20</f>
        <v>171.38688144122617</v>
      </c>
      <c r="G20" s="17">
        <f>Consolidado_benchmark_2!AE20</f>
        <v>5.4384461582405033</v>
      </c>
      <c r="H20" s="17">
        <f>Consolidado_benchmark_2!AJ20</f>
        <v>744.92753623188401</v>
      </c>
      <c r="I20" s="17">
        <f>Consolidado_benchmark_2!AO20</f>
        <v>640.4320987654321</v>
      </c>
      <c r="J20" s="17">
        <f>Consolidado_benchmark_2!AT20</f>
        <v>65.11904761904762</v>
      </c>
      <c r="K20" s="17">
        <f>Consolidado_benchmark_2!AY20</f>
        <v>4175.127027027027</v>
      </c>
    </row>
    <row r="21" spans="1:11" ht="22.5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">
      <c r="A22" s="12" t="s">
        <v>11</v>
      </c>
      <c r="B22" s="16">
        <f>Consolidado_benchmark_2!F22</f>
        <v>21</v>
      </c>
      <c r="C22" s="16">
        <f>Consolidado_benchmark_2!K22</f>
        <v>7</v>
      </c>
      <c r="D22" s="16">
        <f>Consolidado_benchmark_2!P22</f>
        <v>7</v>
      </c>
      <c r="E22" s="16">
        <f>Consolidado_benchmark_2!U22</f>
        <v>2</v>
      </c>
      <c r="F22" s="16">
        <f>Consolidado_benchmark_2!Z22</f>
        <v>4</v>
      </c>
      <c r="G22" s="16">
        <f>Consolidado_benchmark_2!AE22</f>
        <v>2</v>
      </c>
      <c r="H22" s="16">
        <f>Consolidado_benchmark_2!AJ22</f>
        <v>2</v>
      </c>
      <c r="I22" s="16">
        <f>Consolidado_benchmark_2!AO22</f>
        <v>3</v>
      </c>
      <c r="J22" s="16">
        <f>Consolidado_benchmark_2!AT22</f>
        <v>0</v>
      </c>
      <c r="K22" s="16">
        <f>Consolidado_benchmark_2!AY22</f>
        <v>0</v>
      </c>
    </row>
    <row r="23" spans="1:11" x14ac:dyDescent="0.2">
      <c r="A23" s="12" t="s">
        <v>12</v>
      </c>
      <c r="B23" s="16">
        <f>Consolidado_benchmark_2!F23</f>
        <v>13</v>
      </c>
      <c r="C23" s="16">
        <f>Consolidado_benchmark_2!K23</f>
        <v>2</v>
      </c>
      <c r="D23" s="16">
        <f>Consolidado_benchmark_2!P23</f>
        <v>3</v>
      </c>
      <c r="E23" s="16">
        <f>Consolidado_benchmark_2!U23</f>
        <v>5</v>
      </c>
      <c r="F23" s="16">
        <f>Consolidado_benchmark_2!Z23</f>
        <v>4</v>
      </c>
      <c r="G23" s="16">
        <f>Consolidado_benchmark_2!AE23</f>
        <v>4</v>
      </c>
      <c r="H23" s="16">
        <f>Consolidado_benchmark_2!AJ23</f>
        <v>4</v>
      </c>
      <c r="I23" s="16">
        <f>Consolidado_benchmark_2!AO23</f>
        <v>1</v>
      </c>
      <c r="J23" s="16">
        <f>Consolidado_benchmark_2!AT23</f>
        <v>2</v>
      </c>
      <c r="K23" s="16">
        <f>Consolidado_benchmark_2!AY23</f>
        <v>6</v>
      </c>
    </row>
    <row r="24" spans="1:11" x14ac:dyDescent="0.2">
      <c r="A24" s="12" t="s">
        <v>13</v>
      </c>
      <c r="B24" s="16">
        <f>Consolidado_benchmark_2!F24</f>
        <v>3</v>
      </c>
      <c r="C24" s="16">
        <f>Consolidado_benchmark_2!K24</f>
        <v>1</v>
      </c>
      <c r="D24" s="16">
        <f>Consolidado_benchmark_2!P24</f>
        <v>4</v>
      </c>
      <c r="E24" s="16">
        <f>Consolidado_benchmark_2!U24</f>
        <v>9</v>
      </c>
      <c r="F24" s="16">
        <f>Consolidado_benchmark_2!Z24</f>
        <v>6</v>
      </c>
      <c r="G24" s="16">
        <f>Consolidado_benchmark_2!AE24</f>
        <v>1</v>
      </c>
      <c r="H24" s="16">
        <f>Consolidado_benchmark_2!AJ24</f>
        <v>1</v>
      </c>
      <c r="I24" s="16">
        <f>Consolidado_benchmark_2!AO24</f>
        <v>2</v>
      </c>
      <c r="J24" s="16">
        <f>Consolidado_benchmark_2!AT24</f>
        <v>0</v>
      </c>
      <c r="K24" s="16">
        <f>Consolidado_benchmark_2!AY24</f>
        <v>2</v>
      </c>
    </row>
    <row r="25" spans="1:11" x14ac:dyDescent="0.2">
      <c r="A25" s="12" t="s">
        <v>14</v>
      </c>
      <c r="B25" s="16">
        <f>Consolidado_benchmark_2!F25</f>
        <v>14</v>
      </c>
      <c r="C25" s="16">
        <f>Consolidado_benchmark_2!K25</f>
        <v>5</v>
      </c>
      <c r="D25" s="16">
        <f>Consolidado_benchmark_2!P25</f>
        <v>10</v>
      </c>
      <c r="E25" s="16">
        <f>Consolidado_benchmark_2!U25</f>
        <v>21</v>
      </c>
      <c r="F25" s="16">
        <f>Consolidado_benchmark_2!Z25</f>
        <v>11</v>
      </c>
      <c r="G25" s="16">
        <f>Consolidado_benchmark_2!AE25</f>
        <v>7</v>
      </c>
      <c r="H25" s="16">
        <f>Consolidado_benchmark_2!AJ25</f>
        <v>10</v>
      </c>
      <c r="I25" s="16">
        <f>Consolidado_benchmark_2!AO25</f>
        <v>15</v>
      </c>
      <c r="J25" s="16">
        <f>Consolidado_benchmark_2!AT25</f>
        <v>9</v>
      </c>
      <c r="K25" s="16">
        <f>Consolidado_benchmark_2!AY25</f>
        <v>16</v>
      </c>
    </row>
    <row r="26" spans="1:11" x14ac:dyDescent="0.2">
      <c r="A26" s="12" t="s">
        <v>15</v>
      </c>
      <c r="B26" s="16">
        <f>Consolidado_benchmark_2!F26</f>
        <v>4144</v>
      </c>
      <c r="C26" s="16">
        <f>Consolidado_benchmark_2!K26</f>
        <v>3936</v>
      </c>
      <c r="D26" s="16">
        <f>Consolidado_benchmark_2!P26</f>
        <v>3565</v>
      </c>
      <c r="E26" s="16">
        <f>Consolidado_benchmark_2!U26</f>
        <v>3313</v>
      </c>
      <c r="F26" s="16">
        <f>Consolidado_benchmark_2!Z26</f>
        <v>3136</v>
      </c>
      <c r="G26" s="16">
        <f>Consolidado_benchmark_2!AE26</f>
        <v>2922</v>
      </c>
      <c r="H26" s="16">
        <f>Consolidado_benchmark_2!AJ26</f>
        <v>2764</v>
      </c>
      <c r="I26" s="16">
        <f>Consolidado_benchmark_2!AO26</f>
        <v>2546</v>
      </c>
      <c r="J26" s="16">
        <f>Consolidado_benchmark_2!AT26</f>
        <v>2543</v>
      </c>
      <c r="K26" s="16">
        <f>Consolidado_benchmark_2!AY26</f>
        <v>2326</v>
      </c>
    </row>
    <row r="27" spans="1:11" ht="25.5" x14ac:dyDescent="0.2">
      <c r="A27" s="12" t="s">
        <v>37</v>
      </c>
      <c r="B27" s="17">
        <f>Consolidado_benchmark_2!F27</f>
        <v>0.5067567567567568</v>
      </c>
      <c r="C27" s="17">
        <f>Consolidado_benchmark_2!K27</f>
        <v>0.17784552845528456</v>
      </c>
      <c r="D27" s="17">
        <f>Consolidado_benchmark_2!P27</f>
        <v>0.19635343618513323</v>
      </c>
      <c r="E27" s="17">
        <f>Consolidado_benchmark_2!U27</f>
        <v>6.036824630244491E-2</v>
      </c>
      <c r="F27" s="17">
        <f>Consolidado_benchmark_2!Z27</f>
        <v>0.12755102040816327</v>
      </c>
      <c r="G27" s="17">
        <f>Consolidado_benchmark_2!AE27</f>
        <v>6.8446269678302529E-2</v>
      </c>
      <c r="H27" s="17">
        <f>Consolidado_benchmark_2!AJ27</f>
        <v>7.2358900144717797E-2</v>
      </c>
      <c r="I27" s="17">
        <f>Consolidado_benchmark_2!AO27</f>
        <v>0.1178318931657502</v>
      </c>
      <c r="J27" s="17">
        <f>Consolidado_benchmark_2!AT27</f>
        <v>0</v>
      </c>
      <c r="K27" s="17">
        <f>Consolidado_benchmark_2!AY27</f>
        <v>0</v>
      </c>
    </row>
    <row r="28" spans="1:11" ht="25.5" x14ac:dyDescent="0.2">
      <c r="A28" s="12" t="s">
        <v>38</v>
      </c>
      <c r="B28" s="17">
        <f>Consolidado_benchmark_2!F28</f>
        <v>0.31370656370656375</v>
      </c>
      <c r="C28" s="17">
        <f>Consolidado_benchmark_2!K28</f>
        <v>5.08130081300813E-2</v>
      </c>
      <c r="D28" s="17">
        <f>Consolidado_benchmark_2!P28</f>
        <v>8.4151472650771386E-2</v>
      </c>
      <c r="E28" s="17">
        <f>Consolidado_benchmark_2!U28</f>
        <v>0.15092061575611226</v>
      </c>
      <c r="F28" s="17">
        <f>Consolidado_benchmark_2!Z28</f>
        <v>0.12755102040816327</v>
      </c>
      <c r="G28" s="17">
        <f>Consolidado_benchmark_2!AE28</f>
        <v>0.13689253935660506</v>
      </c>
      <c r="H28" s="17">
        <f>Consolidado_benchmark_2!AJ28</f>
        <v>0.14471780028943559</v>
      </c>
      <c r="I28" s="17">
        <f>Consolidado_benchmark_2!AO28</f>
        <v>3.927729772191673E-2</v>
      </c>
      <c r="J28" s="17">
        <f>Consolidado_benchmark_2!AT28</f>
        <v>7.8647267007471489E-2</v>
      </c>
      <c r="K28" s="17">
        <f>Consolidado_benchmark_2!AY28</f>
        <v>0.25795356835769562</v>
      </c>
    </row>
    <row r="29" spans="1:11" x14ac:dyDescent="0.2">
      <c r="A29" s="12" t="s">
        <v>39</v>
      </c>
      <c r="B29" s="17">
        <f>Consolidado_benchmark_2!F29</f>
        <v>7.2393822393822402E-2</v>
      </c>
      <c r="C29" s="17">
        <f>Consolidado_benchmark_2!K29</f>
        <v>2.540650406504065E-2</v>
      </c>
      <c r="D29" s="17">
        <f>Consolidado_benchmark_2!P29</f>
        <v>0.11220196353436186</v>
      </c>
      <c r="E29" s="17">
        <f>Consolidado_benchmark_2!U29</f>
        <v>0.2716571083610021</v>
      </c>
      <c r="F29" s="17">
        <f>Consolidado_benchmark_2!Z29</f>
        <v>0.19132653061224489</v>
      </c>
      <c r="G29" s="17">
        <f>Consolidado_benchmark_2!AE29</f>
        <v>3.4223134839151265E-2</v>
      </c>
      <c r="H29" s="17">
        <f>Consolidado_benchmark_2!AJ29</f>
        <v>3.6179450072358899E-2</v>
      </c>
      <c r="I29" s="17">
        <f>Consolidado_benchmark_2!AO29</f>
        <v>7.8554595443833461E-2</v>
      </c>
      <c r="J29" s="17">
        <f>Consolidado_benchmark_2!AT29</f>
        <v>0</v>
      </c>
      <c r="K29" s="17">
        <f>Consolidado_benchmark_2!AY29</f>
        <v>8.5984522785898534E-2</v>
      </c>
    </row>
    <row r="30" spans="1:11" ht="25.5" x14ac:dyDescent="0.2">
      <c r="A30" s="12" t="s">
        <v>40</v>
      </c>
      <c r="B30" s="17">
        <f>Consolidado_benchmark_2!F30</f>
        <v>0.33783783783783783</v>
      </c>
      <c r="C30" s="17">
        <f>Consolidado_benchmark_2!K30</f>
        <v>0.12703252032520326</v>
      </c>
      <c r="D30" s="17">
        <f>Consolidado_benchmark_2!P30</f>
        <v>0.28050490883590462</v>
      </c>
      <c r="E30" s="17">
        <f>Consolidado_benchmark_2!U30</f>
        <v>0.6338665861756716</v>
      </c>
      <c r="F30" s="17">
        <f>Consolidado_benchmark_2!Z30</f>
        <v>0.35076530612244899</v>
      </c>
      <c r="G30" s="17">
        <f>Consolidado_benchmark_2!AE30</f>
        <v>0.23956194387405888</v>
      </c>
      <c r="H30" s="17">
        <f>Consolidado_benchmark_2!AJ30</f>
        <v>0.36179450072358899</v>
      </c>
      <c r="I30" s="17">
        <f>Consolidado_benchmark_2!AO30</f>
        <v>0.58915946582875101</v>
      </c>
      <c r="J30" s="17">
        <f>Consolidado_benchmark_2!AT30</f>
        <v>0.3539127015336217</v>
      </c>
      <c r="K30" s="17">
        <f>Consolidado_benchmark_2!AY30</f>
        <v>0.68787618228718828</v>
      </c>
    </row>
    <row r="31" spans="1:11" ht="22.5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">
      <c r="A32" s="12" t="s">
        <v>16</v>
      </c>
      <c r="B32" s="16">
        <f>Consolidado_benchmark_2!F32</f>
        <v>2</v>
      </c>
      <c r="C32" s="16">
        <f>Consolidado_benchmark_2!K32</f>
        <v>1</v>
      </c>
      <c r="D32" s="16">
        <f>Consolidado_benchmark_2!P32</f>
        <v>1</v>
      </c>
      <c r="E32" s="16">
        <f>Consolidado_benchmark_2!U32</f>
        <v>2</v>
      </c>
      <c r="F32" s="16">
        <f>Consolidado_benchmark_2!Z32</f>
        <v>5</v>
      </c>
      <c r="G32" s="16">
        <f>Consolidado_benchmark_2!AE32</f>
        <v>2</v>
      </c>
      <c r="H32" s="16">
        <f>Consolidado_benchmark_2!AJ32</f>
        <v>0</v>
      </c>
      <c r="I32" s="16">
        <f>Consolidado_benchmark_2!AO32</f>
        <v>0</v>
      </c>
      <c r="J32" s="16">
        <f>Consolidado_benchmark_2!AT32</f>
        <v>0</v>
      </c>
      <c r="K32" s="16">
        <f>Consolidado_benchmark_2!AY32</f>
        <v>0</v>
      </c>
    </row>
    <row r="33" spans="1:11" x14ac:dyDescent="0.2">
      <c r="A33" s="12" t="s">
        <v>17</v>
      </c>
      <c r="B33" s="16">
        <f>Consolidado_benchmark_2!F33</f>
        <v>7</v>
      </c>
      <c r="C33" s="16">
        <f>Consolidado_benchmark_2!K33</f>
        <v>4</v>
      </c>
      <c r="D33" s="16">
        <f>Consolidado_benchmark_2!P33</f>
        <v>3</v>
      </c>
      <c r="E33" s="16">
        <f>Consolidado_benchmark_2!U33</f>
        <v>4</v>
      </c>
      <c r="F33" s="16">
        <f>Consolidado_benchmark_2!Z33</f>
        <v>3</v>
      </c>
      <c r="G33" s="16">
        <f>Consolidado_benchmark_2!AE33</f>
        <v>4</v>
      </c>
      <c r="H33" s="16">
        <f>Consolidado_benchmark_2!AJ33</f>
        <v>6</v>
      </c>
      <c r="I33" s="16">
        <f>Consolidado_benchmark_2!AO33</f>
        <v>12</v>
      </c>
      <c r="J33" s="16">
        <f>Consolidado_benchmark_2!AT33</f>
        <v>0</v>
      </c>
      <c r="K33" s="16">
        <f>Consolidado_benchmark_2!AY33</f>
        <v>1</v>
      </c>
    </row>
    <row r="34" spans="1:11" x14ac:dyDescent="0.2">
      <c r="A34" s="12" t="s">
        <v>18</v>
      </c>
      <c r="B34" s="16">
        <f>Consolidado_benchmark_2!F34</f>
        <v>2389</v>
      </c>
      <c r="C34" s="16">
        <f>Consolidado_benchmark_2!K34</f>
        <v>2145</v>
      </c>
      <c r="D34" s="16">
        <f>Consolidado_benchmark_2!P34</f>
        <v>2072</v>
      </c>
      <c r="E34" s="16">
        <f>Consolidado_benchmark_2!U34</f>
        <v>1968</v>
      </c>
      <c r="F34" s="16">
        <f>Consolidado_benchmark_2!Z34</f>
        <v>2007</v>
      </c>
      <c r="G34" s="16">
        <f>Consolidado_benchmark_2!AE34</f>
        <v>1856</v>
      </c>
      <c r="H34" s="16">
        <f>Consolidado_benchmark_2!AJ34</f>
        <v>1356</v>
      </c>
      <c r="I34" s="16">
        <f>Consolidado_benchmark_2!AO34</f>
        <v>1187</v>
      </c>
      <c r="J34" s="16">
        <f>Consolidado_benchmark_2!AT34</f>
        <v>1016</v>
      </c>
      <c r="K34" s="16">
        <f>Consolidado_benchmark_2!AY34</f>
        <v>965</v>
      </c>
    </row>
    <row r="35" spans="1:11" ht="25.5" x14ac:dyDescent="0.2">
      <c r="A35" s="12" t="s">
        <v>41</v>
      </c>
      <c r="B35" s="17">
        <f>Consolidado_benchmark_2!F35</f>
        <v>8.3717036416910834E-2</v>
      </c>
      <c r="C35" s="17">
        <f>Consolidado_benchmark_2!K35</f>
        <v>4.6620046620046623E-2</v>
      </c>
      <c r="D35" s="17">
        <f>Consolidado_benchmark_2!P35</f>
        <v>4.8262548262548263E-2</v>
      </c>
      <c r="E35" s="17">
        <f>Consolidado_benchmark_2!U35</f>
        <v>0.1016260162601626</v>
      </c>
      <c r="F35" s="17">
        <f>Consolidado_benchmark_2!Z35</f>
        <v>0.24912805181863479</v>
      </c>
      <c r="G35" s="17">
        <f>Consolidado_benchmark_2!AE35</f>
        <v>0.10775862068965518</v>
      </c>
      <c r="H35" s="17">
        <f>Consolidado_benchmark_2!AJ35</f>
        <v>0</v>
      </c>
      <c r="I35" s="17">
        <f>Consolidado_benchmark_2!AO35</f>
        <v>0</v>
      </c>
      <c r="J35" s="17">
        <f>Consolidado_benchmark_2!AT35</f>
        <v>0</v>
      </c>
      <c r="K35" s="17">
        <f>Consolidado_benchmark_2!AY35</f>
        <v>0</v>
      </c>
    </row>
    <row r="36" spans="1:11" ht="25.5" x14ac:dyDescent="0.2">
      <c r="A36" s="12" t="s">
        <v>42</v>
      </c>
      <c r="B36" s="17">
        <f>Consolidado_benchmark_2!F36</f>
        <v>0.29300962745918796</v>
      </c>
      <c r="C36" s="17">
        <f>Consolidado_benchmark_2!K36</f>
        <v>0.18648018648018649</v>
      </c>
      <c r="D36" s="17">
        <f>Consolidado_benchmark_2!P36</f>
        <v>0.1447876447876448</v>
      </c>
      <c r="E36" s="17">
        <f>Consolidado_benchmark_2!U36</f>
        <v>0.2032520325203252</v>
      </c>
      <c r="F36" s="17">
        <f>Consolidado_benchmark_2!Z36</f>
        <v>0.14947683109118087</v>
      </c>
      <c r="G36" s="17">
        <f>Consolidado_benchmark_2!AE36</f>
        <v>0.21551724137931036</v>
      </c>
      <c r="H36" s="17">
        <f>Consolidado_benchmark_2!AJ36</f>
        <v>0.44247787610619466</v>
      </c>
      <c r="I36" s="17">
        <f>Consolidado_benchmark_2!AO36</f>
        <v>1.0109519797809605</v>
      </c>
      <c r="J36" s="17">
        <f>Consolidado_benchmark_2!AT36</f>
        <v>0</v>
      </c>
      <c r="K36" s="17">
        <f>Consolidado_benchmark_2!AY36</f>
        <v>0.10362694300518134</v>
      </c>
    </row>
    <row r="39" spans="1:11" x14ac:dyDescent="0.2">
      <c r="A39" s="21" t="s">
        <v>46</v>
      </c>
    </row>
  </sheetData>
  <conditionalFormatting sqref="L2:T7">
    <cfRule type="cellIs" dxfId="0" priority="1" operator="notEqual">
      <formula>B2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36"/>
  <sheetViews>
    <sheetView zoomScaleNormal="100" workbookViewId="0">
      <pane ySplit="1" topLeftCell="A2" activePane="bottomLeft" state="frozen"/>
      <selection activeCell="M28" sqref="M28"/>
      <selection pane="bottomLeft" activeCell="M28" sqref="M28"/>
    </sheetView>
  </sheetViews>
  <sheetFormatPr defaultColWidth="8.85546875" defaultRowHeight="14.25" x14ac:dyDescent="0.2"/>
  <cols>
    <col min="1" max="1" width="32.7109375" style="5" bestFit="1" customWidth="1"/>
    <col min="2" max="12" width="16.7109375" style="5" customWidth="1"/>
    <col min="13" max="13" width="24.7109375" style="5" bestFit="1" customWidth="1"/>
    <col min="14" max="16384" width="8.85546875" style="11"/>
  </cols>
  <sheetData>
    <row r="1" spans="1:13" ht="22.5" x14ac:dyDescent="0.2">
      <c r="A1" s="7">
        <v>2011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47</v>
      </c>
      <c r="G1" s="8" t="s">
        <v>26</v>
      </c>
      <c r="H1" s="8" t="s">
        <v>23</v>
      </c>
      <c r="I1" s="8" t="s">
        <v>24</v>
      </c>
      <c r="J1" s="8" t="s">
        <v>25</v>
      </c>
      <c r="K1" s="8" t="s">
        <v>27</v>
      </c>
      <c r="L1" s="8" t="s">
        <v>28</v>
      </c>
      <c r="M1" s="8" t="s">
        <v>52</v>
      </c>
    </row>
    <row r="2" spans="1:13" x14ac:dyDescent="0.2">
      <c r="A2" s="12" t="s">
        <v>0</v>
      </c>
      <c r="B2" s="13">
        <v>0</v>
      </c>
      <c r="C2" s="13">
        <v>1</v>
      </c>
      <c r="D2" s="13">
        <v>0</v>
      </c>
      <c r="E2" s="13">
        <v>0</v>
      </c>
      <c r="F2" s="13" t="s">
        <v>4</v>
      </c>
      <c r="G2" s="13">
        <v>6</v>
      </c>
      <c r="H2" s="13">
        <v>0</v>
      </c>
      <c r="I2" s="13">
        <v>0</v>
      </c>
      <c r="J2" s="13">
        <v>1</v>
      </c>
      <c r="K2" s="13">
        <v>2</v>
      </c>
      <c r="L2" s="13">
        <v>3</v>
      </c>
      <c r="M2" s="22">
        <f>SUMIFS(B2:L2,B2:L2,"&lt;&gt;NA",$B$6:$L$6,"&lt;&gt;NA")</f>
        <v>13</v>
      </c>
    </row>
    <row r="3" spans="1:13" x14ac:dyDescent="0.2">
      <c r="A3" s="12" t="s">
        <v>1</v>
      </c>
      <c r="B3" s="13">
        <v>8</v>
      </c>
      <c r="C3" s="13">
        <v>16</v>
      </c>
      <c r="D3" s="13">
        <v>1</v>
      </c>
      <c r="E3" s="13">
        <v>7</v>
      </c>
      <c r="F3" s="13" t="s">
        <v>4</v>
      </c>
      <c r="G3" s="13">
        <v>34</v>
      </c>
      <c r="H3" s="13">
        <v>7</v>
      </c>
      <c r="I3" s="13">
        <v>0</v>
      </c>
      <c r="J3" s="13">
        <v>27</v>
      </c>
      <c r="K3" s="13">
        <v>32</v>
      </c>
      <c r="L3" s="13">
        <v>38</v>
      </c>
      <c r="M3" s="22">
        <f>SUMIFS(B3:L3,B3:L3,"&lt;&gt;NA",$B$6:$L$6,"&lt;&gt;NA")</f>
        <v>170</v>
      </c>
    </row>
    <row r="4" spans="1:13" x14ac:dyDescent="0.2">
      <c r="A4" s="12" t="s">
        <v>2</v>
      </c>
      <c r="B4" s="13">
        <v>41</v>
      </c>
      <c r="C4" s="13">
        <v>34</v>
      </c>
      <c r="D4" s="13">
        <v>16</v>
      </c>
      <c r="E4" s="13">
        <v>10</v>
      </c>
      <c r="F4" s="13" t="s">
        <v>4</v>
      </c>
      <c r="G4" s="13">
        <v>50</v>
      </c>
      <c r="H4" s="13">
        <v>17</v>
      </c>
      <c r="I4" s="13">
        <v>5</v>
      </c>
      <c r="J4" s="13">
        <v>42</v>
      </c>
      <c r="K4" s="13">
        <v>82</v>
      </c>
      <c r="L4" s="13">
        <v>98</v>
      </c>
      <c r="M4" s="22">
        <f>SUMIFS(B4:L4,B4:L4,"&lt;&gt;NA",$B$6:$L$6,"&lt;&gt;NA")</f>
        <v>395</v>
      </c>
    </row>
    <row r="5" spans="1:13" x14ac:dyDescent="0.2">
      <c r="A5" s="12" t="s">
        <v>3</v>
      </c>
      <c r="B5" s="13">
        <v>24</v>
      </c>
      <c r="C5" s="13">
        <v>20</v>
      </c>
      <c r="D5" s="13">
        <v>2</v>
      </c>
      <c r="E5" s="13">
        <v>0</v>
      </c>
      <c r="F5" s="13" t="s">
        <v>4</v>
      </c>
      <c r="G5" s="13">
        <v>157</v>
      </c>
      <c r="H5" s="13">
        <v>2</v>
      </c>
      <c r="I5" s="13">
        <v>2</v>
      </c>
      <c r="J5" s="13">
        <v>98</v>
      </c>
      <c r="K5" s="13" t="s">
        <v>4</v>
      </c>
      <c r="L5" s="13">
        <v>33</v>
      </c>
      <c r="M5" s="22">
        <f>SUMIFS(B5:L5,B5:L5,"&lt;&gt;NA",$B$6:$L$6,"&lt;&gt;NA")</f>
        <v>338</v>
      </c>
    </row>
    <row r="6" spans="1:13" x14ac:dyDescent="0.2">
      <c r="A6" s="12" t="s">
        <v>5</v>
      </c>
      <c r="B6" s="13">
        <v>14367826</v>
      </c>
      <c r="C6" s="13">
        <v>74355048</v>
      </c>
      <c r="D6" s="13">
        <v>3636165</v>
      </c>
      <c r="E6" s="13">
        <v>4823264</v>
      </c>
      <c r="F6" s="13" t="s">
        <v>4</v>
      </c>
      <c r="G6" s="13">
        <v>174622269</v>
      </c>
      <c r="H6" s="13">
        <v>7202266</v>
      </c>
      <c r="I6" s="13">
        <v>1362874</v>
      </c>
      <c r="J6" s="13">
        <v>44423034</v>
      </c>
      <c r="K6" s="13">
        <v>56501520</v>
      </c>
      <c r="L6" s="13">
        <v>129620501</v>
      </c>
      <c r="M6" s="23">
        <f>SUMIFS(B6:L6,B6:L6,"&lt;&gt;NA",$B$5:$L$5,"&lt;&gt;NA")</f>
        <v>454413247</v>
      </c>
    </row>
    <row r="7" spans="1:13" x14ac:dyDescent="0.2">
      <c r="A7" s="12" t="s">
        <v>29</v>
      </c>
      <c r="B7" s="2">
        <f>IF(OR(OR(B2="",B2="NA"), OR(B$6="",B$6="NA")),"NA",B2*1000000/B$6)</f>
        <v>0</v>
      </c>
      <c r="C7" s="2">
        <f t="shared" ref="C7:H10" si="0">IF(OR(OR(C2="",C2="NA"), OR(C$6="",C$6="NA")),"NA",C2*1000000/C$6)</f>
        <v>1.3448986005630714E-2</v>
      </c>
      <c r="D7" s="2">
        <f t="shared" si="0"/>
        <v>0</v>
      </c>
      <c r="E7" s="2">
        <f t="shared" si="0"/>
        <v>0</v>
      </c>
      <c r="F7" s="2" t="str">
        <f t="shared" si="0"/>
        <v>NA</v>
      </c>
      <c r="G7" s="2">
        <f t="shared" ref="G7:G10" si="1">IF(OR(OR(G2="",G2="NA"), OR(G$6="",G$6="NA")),"NA",G2*1000000/G$6)</f>
        <v>3.4359878807897058E-2</v>
      </c>
      <c r="H7" s="2">
        <f t="shared" si="0"/>
        <v>0</v>
      </c>
      <c r="I7" s="2">
        <f>IF(OR(OR(I2="",I2="NA"), OR(I$6="",I$6="NA")),"NA",I2*1000000/I$6)</f>
        <v>0</v>
      </c>
      <c r="J7" s="2">
        <f t="shared" ref="J7:L7" si="2">IF(OR(OR(J2="",J2="NA"), OR(J$6="",J$6="NA")),"NA",J2*1000000/J$6)</f>
        <v>2.2510844261560341E-2</v>
      </c>
      <c r="K7" s="2">
        <f t="shared" si="2"/>
        <v>3.5397277807747471E-2</v>
      </c>
      <c r="L7" s="2">
        <f t="shared" si="2"/>
        <v>2.3144486997469637E-2</v>
      </c>
      <c r="M7" s="23">
        <f>SUMIFS(B2:L2,B2:L2,"&lt;&gt;NA",$B$6:$L$6,"&lt;&gt;NA")*1000000/SUMIFS($B$6:$L$6,B2:L2,"&lt;&gt;NA",$B$6:$L$6,"&lt;&gt;NA")</f>
        <v>2.5444557174054045E-2</v>
      </c>
    </row>
    <row r="8" spans="1:13" x14ac:dyDescent="0.2">
      <c r="A8" s="12" t="s">
        <v>30</v>
      </c>
      <c r="B8" s="2">
        <f t="shared" ref="B8:L10" si="3">IF(OR(OR(B3="",B3="NA"), OR(B$6="",B$6="NA")),"NA",B3*1000000/B$6)</f>
        <v>0.55679961603098482</v>
      </c>
      <c r="C8" s="2">
        <f t="shared" si="3"/>
        <v>0.21518377609009143</v>
      </c>
      <c r="D8" s="2">
        <f t="shared" si="3"/>
        <v>0.27501502269561473</v>
      </c>
      <c r="E8" s="2">
        <f t="shared" si="3"/>
        <v>1.4512993690579656</v>
      </c>
      <c r="F8" s="2" t="str">
        <f t="shared" si="0"/>
        <v>NA</v>
      </c>
      <c r="G8" s="2">
        <f t="shared" si="1"/>
        <v>0.19470597991141669</v>
      </c>
      <c r="H8" s="2">
        <f t="shared" si="3"/>
        <v>0.97191633855233894</v>
      </c>
      <c r="I8" s="2">
        <f t="shared" si="3"/>
        <v>0</v>
      </c>
      <c r="J8" s="2">
        <f t="shared" si="3"/>
        <v>0.60779279506212924</v>
      </c>
      <c r="K8" s="2">
        <f t="shared" si="3"/>
        <v>0.56635644492395953</v>
      </c>
      <c r="L8" s="2">
        <f t="shared" si="3"/>
        <v>0.29316350196794871</v>
      </c>
      <c r="M8" s="23">
        <f>SUMIFS(B3:L3,B3:L3,"&lt;&gt;NA",$B$6:$L$6,"&lt;&gt;NA")*1000000/SUMIFS($B$6:$L$6,B3:L3,"&lt;&gt;NA",$B$6:$L$6,"&lt;&gt;NA")</f>
        <v>0.33273651689147593</v>
      </c>
    </row>
    <row r="9" spans="1:13" ht="25.5" x14ac:dyDescent="0.2">
      <c r="A9" s="12" t="s">
        <v>31</v>
      </c>
      <c r="B9" s="2">
        <f t="shared" si="3"/>
        <v>2.8535980321587968</v>
      </c>
      <c r="C9" s="2">
        <f t="shared" si="3"/>
        <v>0.45726552419144428</v>
      </c>
      <c r="D9" s="2">
        <f t="shared" si="3"/>
        <v>4.4002403631298357</v>
      </c>
      <c r="E9" s="2">
        <f t="shared" si="3"/>
        <v>2.073284812939951</v>
      </c>
      <c r="F9" s="2" t="str">
        <f t="shared" si="0"/>
        <v>NA</v>
      </c>
      <c r="G9" s="2">
        <f t="shared" si="1"/>
        <v>0.28633232339914216</v>
      </c>
      <c r="H9" s="2">
        <f t="shared" si="3"/>
        <v>2.3603682507699659</v>
      </c>
      <c r="I9" s="2">
        <f t="shared" si="3"/>
        <v>3.6687177244558189</v>
      </c>
      <c r="J9" s="2">
        <f t="shared" si="3"/>
        <v>0.9454554589855344</v>
      </c>
      <c r="K9" s="2">
        <f t="shared" si="3"/>
        <v>1.4512883901176463</v>
      </c>
      <c r="L9" s="2">
        <f t="shared" si="3"/>
        <v>0.75605324191734147</v>
      </c>
      <c r="M9" s="23">
        <f>SUMIFS(B4:L4,B4:L4,"&lt;&gt;NA",$B$6:$L$6,"&lt;&gt;NA")*1000000/SUMIFS($B$6:$L$6,B4:L4,"&lt;&gt;NA",$B$6:$L$6,"&lt;&gt;NA")</f>
        <v>0.7731230833654883</v>
      </c>
    </row>
    <row r="10" spans="1:13" ht="25.5" x14ac:dyDescent="0.2">
      <c r="A10" s="12" t="s">
        <v>32</v>
      </c>
      <c r="B10" s="2">
        <f t="shared" si="3"/>
        <v>1.6703988480929544</v>
      </c>
      <c r="C10" s="2">
        <f t="shared" si="3"/>
        <v>0.26897972011261428</v>
      </c>
      <c r="D10" s="2">
        <f t="shared" si="3"/>
        <v>0.55003004539122946</v>
      </c>
      <c r="E10" s="2">
        <f t="shared" si="3"/>
        <v>0</v>
      </c>
      <c r="F10" s="2" t="str">
        <f t="shared" si="0"/>
        <v>NA</v>
      </c>
      <c r="G10" s="2">
        <f t="shared" si="1"/>
        <v>0.89908349547330646</v>
      </c>
      <c r="H10" s="2">
        <f t="shared" si="3"/>
        <v>0.2776903824435254</v>
      </c>
      <c r="I10" s="2">
        <f t="shared" si="3"/>
        <v>1.4674870897823276</v>
      </c>
      <c r="J10" s="2">
        <f t="shared" si="3"/>
        <v>2.2060627376329136</v>
      </c>
      <c r="K10" s="2" t="str">
        <f t="shared" si="3"/>
        <v>NA</v>
      </c>
      <c r="L10" s="2">
        <f t="shared" si="3"/>
        <v>0.254589356972166</v>
      </c>
      <c r="M10" s="23">
        <f>SUMIFS(B5:L5,B5:L5,"&lt;&gt;NA",$B$6:$L$6,"&lt;&gt;NA")*1000000/SUMIFS($B$6:$L$6,B5:L5,"&lt;&gt;NA",$B$6:$L$6,"&lt;&gt;NA")</f>
        <v>0.74381634389280904</v>
      </c>
    </row>
    <row r="11" spans="1:13" ht="22.5" x14ac:dyDescent="0.2">
      <c r="A11" s="7"/>
      <c r="B11" s="10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12" t="s">
        <v>6</v>
      </c>
      <c r="B12" s="13">
        <v>2</v>
      </c>
      <c r="C12" s="13" t="s">
        <v>4</v>
      </c>
      <c r="D12" s="13">
        <v>0</v>
      </c>
      <c r="E12" s="13">
        <v>0</v>
      </c>
      <c r="F12" s="13" t="s">
        <v>4</v>
      </c>
      <c r="G12" s="13">
        <v>2</v>
      </c>
      <c r="H12" s="13">
        <v>0</v>
      </c>
      <c r="I12" s="13">
        <v>0</v>
      </c>
      <c r="J12" s="13">
        <v>2</v>
      </c>
      <c r="K12" s="13">
        <v>2</v>
      </c>
      <c r="L12" s="13" t="s">
        <v>4</v>
      </c>
      <c r="M12" s="22">
        <f>SUMIFS(B12:L12,B12:L12,"&lt;&gt;NA",$B$16:$L$16,"&lt;&gt;NA")</f>
        <v>8</v>
      </c>
    </row>
    <row r="13" spans="1:13" x14ac:dyDescent="0.2">
      <c r="A13" s="12" t="s">
        <v>7</v>
      </c>
      <c r="B13" s="2">
        <v>350636</v>
      </c>
      <c r="C13" s="2" t="s">
        <v>4</v>
      </c>
      <c r="D13" s="2">
        <v>0</v>
      </c>
      <c r="E13" s="2">
        <v>0</v>
      </c>
      <c r="F13" s="2" t="s">
        <v>4</v>
      </c>
      <c r="G13" s="2" t="s">
        <v>4</v>
      </c>
      <c r="H13" s="2">
        <v>0</v>
      </c>
      <c r="I13" s="2">
        <v>0</v>
      </c>
      <c r="J13" s="2">
        <v>13300</v>
      </c>
      <c r="K13" s="2">
        <v>12076.5</v>
      </c>
      <c r="L13" s="2" t="s">
        <v>4</v>
      </c>
      <c r="M13" s="22">
        <f>SUMIFS(B13:L13,B13:L13,"&lt;&gt;NA",$B$16:$L$16,"&lt;&gt;NA")</f>
        <v>376012.5</v>
      </c>
    </row>
    <row r="14" spans="1:13" x14ac:dyDescent="0.2">
      <c r="A14" s="12" t="s">
        <v>8</v>
      </c>
      <c r="B14" s="13">
        <v>17</v>
      </c>
      <c r="C14" s="13" t="s">
        <v>4</v>
      </c>
      <c r="D14" s="13">
        <v>8</v>
      </c>
      <c r="E14" s="13">
        <v>3</v>
      </c>
      <c r="F14" s="13" t="s">
        <v>4</v>
      </c>
      <c r="G14" s="13">
        <v>3</v>
      </c>
      <c r="H14" s="13">
        <v>13</v>
      </c>
      <c r="I14" s="13">
        <v>0</v>
      </c>
      <c r="J14" s="13">
        <v>6</v>
      </c>
      <c r="K14" s="13">
        <v>10</v>
      </c>
      <c r="L14" s="13" t="s">
        <v>4</v>
      </c>
      <c r="M14" s="22">
        <f>SUMIFS(B14:L14,B14:L14,"&lt;&gt;NA",$B$16:$L$16,"&lt;&gt;NA")</f>
        <v>60</v>
      </c>
    </row>
    <row r="15" spans="1:13" x14ac:dyDescent="0.2">
      <c r="A15" s="12" t="s">
        <v>9</v>
      </c>
      <c r="B15" s="2">
        <v>198</v>
      </c>
      <c r="C15" s="2" t="s">
        <v>4</v>
      </c>
      <c r="D15" s="2">
        <v>525</v>
      </c>
      <c r="E15" s="2">
        <v>290</v>
      </c>
      <c r="F15" s="2" t="s">
        <v>4</v>
      </c>
      <c r="G15" s="2">
        <v>525</v>
      </c>
      <c r="H15" s="2">
        <v>905</v>
      </c>
      <c r="I15" s="2">
        <v>0</v>
      </c>
      <c r="J15" s="2">
        <v>724</v>
      </c>
      <c r="K15" s="2">
        <v>180.5</v>
      </c>
      <c r="L15" s="2" t="s">
        <v>4</v>
      </c>
      <c r="M15" s="22">
        <f>SUMIFS(B15:L15,B15:L15,"&lt;&gt;NA",$B$16:$L$16,"&lt;&gt;NA")</f>
        <v>3347.5</v>
      </c>
    </row>
    <row r="16" spans="1:13" x14ac:dyDescent="0.2">
      <c r="A16" s="12" t="s">
        <v>10</v>
      </c>
      <c r="B16" s="2">
        <v>280.5</v>
      </c>
      <c r="C16" s="2">
        <v>113.56</v>
      </c>
      <c r="D16" s="2">
        <v>45.2</v>
      </c>
      <c r="E16" s="2">
        <v>6.14</v>
      </c>
      <c r="F16" s="2" t="s">
        <v>4</v>
      </c>
      <c r="G16" s="2">
        <v>163.61000000000001</v>
      </c>
      <c r="H16" s="2">
        <v>105</v>
      </c>
      <c r="I16" s="2" t="s">
        <v>4</v>
      </c>
      <c r="J16" s="2">
        <v>617</v>
      </c>
      <c r="K16" s="2">
        <v>290.77999999999997</v>
      </c>
      <c r="L16" s="2">
        <v>260.14</v>
      </c>
      <c r="M16" s="22">
        <f>SUMIFS(B16:L16,B13:L13,"&lt;&gt;NA")</f>
        <v>1344.62</v>
      </c>
    </row>
    <row r="17" spans="1:13" ht="25.5" x14ac:dyDescent="0.2">
      <c r="A17" s="12" t="s">
        <v>33</v>
      </c>
      <c r="B17" s="2">
        <f>IF(OR(OR(B12="",B12="NA"),OR(B$16="", B$16="NA")),"NA", B12*100/B$16)</f>
        <v>0.71301247771836007</v>
      </c>
      <c r="C17" s="2" t="str">
        <f t="shared" ref="C17:L20" si="4">IF(OR(OR(C12="",C12="NA"),OR(C$16="", C$16="NA")),"NA", C12*100/C$16)</f>
        <v>NA</v>
      </c>
      <c r="D17" s="2">
        <f t="shared" si="4"/>
        <v>0</v>
      </c>
      <c r="E17" s="2">
        <f t="shared" si="4"/>
        <v>0</v>
      </c>
      <c r="F17" s="2" t="str">
        <f t="shared" si="4"/>
        <v>NA</v>
      </c>
      <c r="G17" s="2">
        <f t="shared" ref="G17:G20" si="5">IF(OR(OR(G12="",G12="NA"),OR(G$16="", G$16="NA")),"NA", G12*100/G$16)</f>
        <v>1.2224191675325469</v>
      </c>
      <c r="H17" s="2">
        <f t="shared" si="4"/>
        <v>0</v>
      </c>
      <c r="I17" s="2" t="str">
        <f t="shared" si="4"/>
        <v>NA</v>
      </c>
      <c r="J17" s="2">
        <f t="shared" si="4"/>
        <v>0.32414910858995138</v>
      </c>
      <c r="K17" s="2">
        <f t="shared" si="4"/>
        <v>0.68780521356351887</v>
      </c>
      <c r="L17" s="2" t="str">
        <f t="shared" si="4"/>
        <v>NA</v>
      </c>
      <c r="M17" s="23">
        <f>SUMIFS(B12:L12,B12:L12,"&lt;&gt;NA",$B$16:$L$16,"&lt;&gt;NA")*100/SUMIFS($B$16:$L$16,B12:L12,"&lt;&gt;NA",$B$16:$L$16,"&lt;&gt;NA")</f>
        <v>0.53042307870815464</v>
      </c>
    </row>
    <row r="18" spans="1:13" ht="25.5" x14ac:dyDescent="0.2">
      <c r="A18" s="12" t="s">
        <v>34</v>
      </c>
      <c r="B18" s="2">
        <f t="shared" ref="B18:L20" si="6">IF(OR(OR(B13="",B13="NA"),OR(B$16="", B$16="NA")),"NA", B13*100/B$16)</f>
        <v>125003.92156862745</v>
      </c>
      <c r="C18" s="2" t="str">
        <f t="shared" si="6"/>
        <v>NA</v>
      </c>
      <c r="D18" s="2">
        <f t="shared" si="6"/>
        <v>0</v>
      </c>
      <c r="E18" s="2">
        <f t="shared" si="6"/>
        <v>0</v>
      </c>
      <c r="F18" s="2" t="str">
        <f t="shared" si="4"/>
        <v>NA</v>
      </c>
      <c r="G18" s="2" t="str">
        <f t="shared" si="5"/>
        <v>NA</v>
      </c>
      <c r="H18" s="2">
        <f t="shared" si="6"/>
        <v>0</v>
      </c>
      <c r="I18" s="2" t="str">
        <f t="shared" si="6"/>
        <v>NA</v>
      </c>
      <c r="J18" s="2">
        <f t="shared" si="6"/>
        <v>2155.5915721231768</v>
      </c>
      <c r="K18" s="2">
        <f t="shared" si="6"/>
        <v>4153.1398307999179</v>
      </c>
      <c r="L18" s="2" t="str">
        <f t="shared" si="6"/>
        <v>NA</v>
      </c>
      <c r="M18" s="23">
        <f>SUMIFS(B13:L13,B13:L13,"&lt;&gt;NA",$B$16:$L$16,"&lt;&gt;NA")*100/SUMIFS($B$16:$L$16,B13:L13,"&lt;&gt;NA",$B$16:$L$16,"&lt;&gt;NA")</f>
        <v>27964.22037452961</v>
      </c>
    </row>
    <row r="19" spans="1:13" ht="25.5" x14ac:dyDescent="0.2">
      <c r="A19" s="12" t="s">
        <v>35</v>
      </c>
      <c r="B19" s="2">
        <f t="shared" si="6"/>
        <v>6.0606060606060606</v>
      </c>
      <c r="C19" s="2" t="str">
        <f t="shared" si="6"/>
        <v>NA</v>
      </c>
      <c r="D19" s="2">
        <f t="shared" si="6"/>
        <v>17.699115044247787</v>
      </c>
      <c r="E19" s="2">
        <f t="shared" si="6"/>
        <v>48.859934853420199</v>
      </c>
      <c r="F19" s="2" t="str">
        <f t="shared" si="4"/>
        <v>NA</v>
      </c>
      <c r="G19" s="2">
        <f t="shared" si="5"/>
        <v>1.8336287512988203</v>
      </c>
      <c r="H19" s="2">
        <f t="shared" si="6"/>
        <v>12.380952380952381</v>
      </c>
      <c r="I19" s="2" t="str">
        <f t="shared" si="6"/>
        <v>NA</v>
      </c>
      <c r="J19" s="2">
        <f t="shared" si="6"/>
        <v>0.97244732576985415</v>
      </c>
      <c r="K19" s="2">
        <f t="shared" si="6"/>
        <v>3.4390260678175943</v>
      </c>
      <c r="L19" s="2" t="str">
        <f t="shared" si="6"/>
        <v>NA</v>
      </c>
      <c r="M19" s="23">
        <f>SUMIFS(B14:L14,B14:L14,"&lt;&gt;NA",$B$16:$L$16,"&lt;&gt;NA")*100/SUMIFS($B$16:$L$16,B14:L14,"&lt;&gt;NA",$B$16:$L$16,"&lt;&gt;NA")</f>
        <v>3.9781730903111594</v>
      </c>
    </row>
    <row r="20" spans="1:13" ht="25.5" x14ac:dyDescent="0.2">
      <c r="A20" s="12" t="s">
        <v>36</v>
      </c>
      <c r="B20" s="2">
        <f t="shared" si="6"/>
        <v>70.588235294117652</v>
      </c>
      <c r="C20" s="2" t="str">
        <f t="shared" si="6"/>
        <v>NA</v>
      </c>
      <c r="D20" s="2">
        <f t="shared" si="6"/>
        <v>1161.5044247787609</v>
      </c>
      <c r="E20" s="2">
        <f t="shared" si="6"/>
        <v>4723.1270358306192</v>
      </c>
      <c r="F20" s="2" t="str">
        <f t="shared" si="4"/>
        <v>NA</v>
      </c>
      <c r="G20" s="2">
        <f t="shared" si="5"/>
        <v>320.88503147729352</v>
      </c>
      <c r="H20" s="2">
        <f t="shared" si="6"/>
        <v>861.90476190476193</v>
      </c>
      <c r="I20" s="2" t="str">
        <f t="shared" si="6"/>
        <v>NA</v>
      </c>
      <c r="J20" s="2">
        <f t="shared" si="6"/>
        <v>117.3419773095624</v>
      </c>
      <c r="K20" s="2">
        <f t="shared" si="6"/>
        <v>62.07442052410758</v>
      </c>
      <c r="L20" s="2" t="str">
        <f t="shared" si="6"/>
        <v>NA</v>
      </c>
      <c r="M20" s="23">
        <f>SUMIFS(B15:L15,B15:L15,"&lt;&gt;NA",$B$16:$L$16,"&lt;&gt;NA")*100/SUMIFS($B$16:$L$16,B15:L15,"&lt;&gt;NA",$B$16:$L$16,"&lt;&gt;NA")</f>
        <v>221.94890699694344</v>
      </c>
    </row>
    <row r="21" spans="1:13" ht="22.5" x14ac:dyDescent="0.2">
      <c r="A21" s="7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12" t="s">
        <v>11</v>
      </c>
      <c r="B22" s="13">
        <v>0</v>
      </c>
      <c r="C22" s="13">
        <v>0</v>
      </c>
      <c r="D22" s="13">
        <v>0</v>
      </c>
      <c r="E22" s="13">
        <v>0</v>
      </c>
      <c r="F22" s="13" t="s">
        <v>4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7</v>
      </c>
      <c r="M22" s="22">
        <f>SUMIFS(B22:L22,B22:L22,"&lt;&gt;NA",$B$26:$L$26,"&lt;&gt;NA")</f>
        <v>7</v>
      </c>
    </row>
    <row r="23" spans="1:13" x14ac:dyDescent="0.2">
      <c r="A23" s="12" t="s">
        <v>12</v>
      </c>
      <c r="B23" s="13">
        <v>6</v>
      </c>
      <c r="C23" s="13">
        <v>10</v>
      </c>
      <c r="D23" s="13">
        <v>1</v>
      </c>
      <c r="E23" s="13">
        <v>0</v>
      </c>
      <c r="F23" s="13" t="s">
        <v>4</v>
      </c>
      <c r="G23" s="13">
        <v>3</v>
      </c>
      <c r="H23" s="13">
        <v>1</v>
      </c>
      <c r="I23" s="13">
        <v>0</v>
      </c>
      <c r="J23" s="13">
        <v>0</v>
      </c>
      <c r="K23" s="13">
        <v>0</v>
      </c>
      <c r="L23" s="13">
        <v>3</v>
      </c>
      <c r="M23" s="22">
        <f>SUMIFS(B23:L23,B23:L23,"&lt;&gt;NA",$B$26:$L$26,"&lt;&gt;NA")</f>
        <v>24</v>
      </c>
    </row>
    <row r="24" spans="1:13" x14ac:dyDescent="0.2">
      <c r="A24" s="12" t="s">
        <v>13</v>
      </c>
      <c r="B24" s="13">
        <v>0</v>
      </c>
      <c r="C24" s="13">
        <v>6</v>
      </c>
      <c r="D24" s="13">
        <v>0</v>
      </c>
      <c r="E24" s="13">
        <v>0</v>
      </c>
      <c r="F24" s="13" t="s">
        <v>4</v>
      </c>
      <c r="G24" s="13">
        <v>4</v>
      </c>
      <c r="H24" s="13">
        <v>0</v>
      </c>
      <c r="I24" s="13">
        <v>0</v>
      </c>
      <c r="J24" s="13">
        <v>0</v>
      </c>
      <c r="K24" s="13">
        <v>0</v>
      </c>
      <c r="L24" s="13">
        <v>4</v>
      </c>
      <c r="M24" s="22">
        <f>SUMIFS(B24:L24,B24:L24,"&lt;&gt;NA",$B$26:$L$26,"&lt;&gt;NA")</f>
        <v>14</v>
      </c>
    </row>
    <row r="25" spans="1:13" x14ac:dyDescent="0.2">
      <c r="A25" s="12" t="s">
        <v>14</v>
      </c>
      <c r="B25" s="13">
        <v>12</v>
      </c>
      <c r="C25" s="13">
        <v>14</v>
      </c>
      <c r="D25" s="13">
        <v>1</v>
      </c>
      <c r="E25" s="13">
        <v>3</v>
      </c>
      <c r="F25" s="13" t="s">
        <v>4</v>
      </c>
      <c r="G25" s="13">
        <v>18</v>
      </c>
      <c r="H25" s="13">
        <v>1</v>
      </c>
      <c r="I25" s="13">
        <v>0</v>
      </c>
      <c r="J25" s="13">
        <v>0</v>
      </c>
      <c r="K25" s="13">
        <v>0</v>
      </c>
      <c r="L25" s="13">
        <v>10</v>
      </c>
      <c r="M25" s="22">
        <f>SUMIFS(B25:L25,B25:L25,"&lt;&gt;NA",$B$26:$L$26,"&lt;&gt;NA")</f>
        <v>59</v>
      </c>
    </row>
    <row r="26" spans="1:13" x14ac:dyDescent="0.2">
      <c r="A26" s="12" t="s">
        <v>15</v>
      </c>
      <c r="B26" s="13">
        <v>209</v>
      </c>
      <c r="C26" s="13">
        <v>216</v>
      </c>
      <c r="D26" s="13">
        <v>10.34</v>
      </c>
      <c r="E26" s="13">
        <v>27</v>
      </c>
      <c r="F26" s="13" t="s">
        <v>4</v>
      </c>
      <c r="G26" s="13">
        <v>683</v>
      </c>
      <c r="H26" s="13">
        <v>168</v>
      </c>
      <c r="I26" s="13">
        <v>8</v>
      </c>
      <c r="J26" s="13">
        <v>99</v>
      </c>
      <c r="K26" s="13">
        <v>308</v>
      </c>
      <c r="L26" s="13">
        <v>3158</v>
      </c>
      <c r="M26" s="22">
        <f>SUMIFS(B26:L26,B25:L25,"&lt;&gt;NA",$B$25:$L$25,"&lt;&gt;NA")</f>
        <v>4886.34</v>
      </c>
    </row>
    <row r="27" spans="1:13" ht="16.899999999999999" customHeight="1" x14ac:dyDescent="0.2">
      <c r="A27" s="12" t="s">
        <v>37</v>
      </c>
      <c r="B27" s="2">
        <f>IF(OR(OR(B22="",B22="NA"),OR(B$26="",B$26="NA")),"NA",B22*100/B$26)</f>
        <v>0</v>
      </c>
      <c r="C27" s="2">
        <f t="shared" ref="C27:L30" si="7">IF(OR(OR(C22="",C22="NA"),OR(C$26="",C$26="NA")),"NA",C22*100/C$26)</f>
        <v>0</v>
      </c>
      <c r="D27" s="2">
        <f t="shared" si="7"/>
        <v>0</v>
      </c>
      <c r="E27" s="2">
        <f t="shared" si="7"/>
        <v>0</v>
      </c>
      <c r="F27" s="2" t="str">
        <f t="shared" si="7"/>
        <v>NA</v>
      </c>
      <c r="G27" s="2">
        <f t="shared" ref="G27:G30" si="8">IF(OR(OR(G22="",G22="NA"),OR(G$26="",G$26="NA")),"NA",G22*100/G$26)</f>
        <v>0</v>
      </c>
      <c r="H27" s="2">
        <f t="shared" si="7"/>
        <v>0</v>
      </c>
      <c r="I27" s="2">
        <f t="shared" si="7"/>
        <v>0</v>
      </c>
      <c r="J27" s="2">
        <f t="shared" si="7"/>
        <v>0</v>
      </c>
      <c r="K27" s="2">
        <f t="shared" si="7"/>
        <v>0</v>
      </c>
      <c r="L27" s="2">
        <f t="shared" si="7"/>
        <v>0.22165927802406588</v>
      </c>
      <c r="M27" s="23">
        <f>SUMIFS(B22:L22,B22:L22,"&lt;&gt;NA",$B$26:$L$26,"&lt;&gt;NA")*100/SUMIFS($B$26:$L$26,B22:L22,"&lt;&gt;NA",$B$26:$L$26,"&lt;&gt;NA")</f>
        <v>0.14325650691519623</v>
      </c>
    </row>
    <row r="28" spans="1:13" ht="25.5" x14ac:dyDescent="0.2">
      <c r="A28" s="12" t="s">
        <v>38</v>
      </c>
      <c r="B28" s="2">
        <f>IF(OR(OR(B23="",B23="NA"),OR(B$26="",B$26="NA")),"NA",B23*100/B$26)</f>
        <v>2.8708133971291865</v>
      </c>
      <c r="C28" s="2">
        <f t="shared" si="7"/>
        <v>4.6296296296296298</v>
      </c>
      <c r="D28" s="2">
        <f t="shared" si="7"/>
        <v>9.6711798839458414</v>
      </c>
      <c r="E28" s="2">
        <f t="shared" si="7"/>
        <v>0</v>
      </c>
      <c r="F28" s="2" t="str">
        <f t="shared" si="7"/>
        <v>NA</v>
      </c>
      <c r="G28" s="2">
        <f t="shared" si="8"/>
        <v>0.43923865300146414</v>
      </c>
      <c r="H28" s="2">
        <f t="shared" si="7"/>
        <v>0.59523809523809523</v>
      </c>
      <c r="I28" s="2">
        <f t="shared" si="7"/>
        <v>0</v>
      </c>
      <c r="J28" s="2">
        <f t="shared" si="7"/>
        <v>0</v>
      </c>
      <c r="K28" s="2">
        <f t="shared" si="7"/>
        <v>0</v>
      </c>
      <c r="L28" s="2">
        <f t="shared" si="7"/>
        <v>9.4996833438885375E-2</v>
      </c>
      <c r="M28" s="23">
        <f>SUMIFS(B23:L23,B23:L23,"&lt;&gt;NA",$B$26:$L$26,"&lt;&gt;NA")*100/SUMIFS($B$26:$L$26,B23:L23,"&lt;&gt;NA",$B$26:$L$26,"&lt;&gt;NA")</f>
        <v>0.49116516656638709</v>
      </c>
    </row>
    <row r="29" spans="1:13" x14ac:dyDescent="0.2">
      <c r="A29" s="12" t="s">
        <v>39</v>
      </c>
      <c r="B29" s="2">
        <f>IF(OR(OR(B24="",B24="NA"),OR(B$26="",B$26="NA")),"NA",B24*100/B$26)</f>
        <v>0</v>
      </c>
      <c r="C29" s="2">
        <f t="shared" si="7"/>
        <v>2.7777777777777777</v>
      </c>
      <c r="D29" s="2">
        <f t="shared" si="7"/>
        <v>0</v>
      </c>
      <c r="E29" s="2">
        <f t="shared" si="7"/>
        <v>0</v>
      </c>
      <c r="F29" s="2" t="str">
        <f t="shared" si="7"/>
        <v>NA</v>
      </c>
      <c r="G29" s="2">
        <f t="shared" si="8"/>
        <v>0.58565153733528552</v>
      </c>
      <c r="H29" s="2">
        <f t="shared" si="7"/>
        <v>0</v>
      </c>
      <c r="I29" s="2">
        <f t="shared" si="7"/>
        <v>0</v>
      </c>
      <c r="J29" s="2">
        <f t="shared" si="7"/>
        <v>0</v>
      </c>
      <c r="K29" s="2">
        <f t="shared" si="7"/>
        <v>0</v>
      </c>
      <c r="L29" s="2">
        <f t="shared" si="7"/>
        <v>0.1266624445851805</v>
      </c>
      <c r="M29" s="23">
        <f>SUMIFS(B24:L24,B24:L24,"&lt;&gt;NA",$B$26:$L$26,"&lt;&gt;NA")*100/SUMIFS($B$26:$L$26,B24:L24,"&lt;&gt;NA",$B$26:$L$26,"&lt;&gt;NA")</f>
        <v>0.28651301383039246</v>
      </c>
    </row>
    <row r="30" spans="1:13" ht="25.5" x14ac:dyDescent="0.2">
      <c r="A30" s="12" t="s">
        <v>40</v>
      </c>
      <c r="B30" s="2">
        <f>IF(OR(OR(B25="",B25="NA"),OR(B$26="",B$26="NA")),"NA",B25*100/B$26)</f>
        <v>5.741626794258373</v>
      </c>
      <c r="C30" s="2">
        <f t="shared" si="7"/>
        <v>6.4814814814814818</v>
      </c>
      <c r="D30" s="2">
        <f t="shared" si="7"/>
        <v>9.6711798839458414</v>
      </c>
      <c r="E30" s="2">
        <f>IF(OR(OR(E25="",E25="NA"),OR(E$26="",E$26="NA")),"NA",E25*100/E$26)</f>
        <v>11.111111111111111</v>
      </c>
      <c r="F30" s="2" t="str">
        <f t="shared" si="7"/>
        <v>NA</v>
      </c>
      <c r="G30" s="2">
        <f t="shared" si="8"/>
        <v>2.6354319180087846</v>
      </c>
      <c r="H30" s="2">
        <f t="shared" si="7"/>
        <v>0.59523809523809523</v>
      </c>
      <c r="I30" s="2">
        <f t="shared" si="7"/>
        <v>0</v>
      </c>
      <c r="J30" s="2">
        <f t="shared" si="7"/>
        <v>0</v>
      </c>
      <c r="K30" s="2">
        <f t="shared" si="7"/>
        <v>0</v>
      </c>
      <c r="L30" s="2">
        <f t="shared" si="7"/>
        <v>0.31665611146295125</v>
      </c>
      <c r="M30" s="23">
        <f>SUMIFS(B25:L25,B25:L25,"&lt;&gt;NA",$B$26:$L$26,"&lt;&gt;NA")*100/SUMIFS($B$26:$L$26,B25:L25,"&lt;&gt;NA",$B$26:$L$26,"&lt;&gt;NA")</f>
        <v>1.2074477011423683</v>
      </c>
    </row>
    <row r="31" spans="1:13" ht="22.5" x14ac:dyDescent="0.2">
      <c r="A31" s="7"/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">
      <c r="A32" s="12" t="s">
        <v>16</v>
      </c>
      <c r="B32" s="13">
        <v>0</v>
      </c>
      <c r="C32" s="13">
        <v>1</v>
      </c>
      <c r="D32" s="13">
        <v>0</v>
      </c>
      <c r="E32" s="13">
        <v>0</v>
      </c>
      <c r="F32" s="13" t="s">
        <v>4</v>
      </c>
      <c r="G32" s="13">
        <v>1</v>
      </c>
      <c r="H32" s="13">
        <v>0</v>
      </c>
      <c r="I32" s="13">
        <v>0</v>
      </c>
      <c r="J32" s="13">
        <v>0</v>
      </c>
      <c r="K32" s="13">
        <v>0</v>
      </c>
      <c r="L32" s="13">
        <v>1</v>
      </c>
      <c r="M32" s="22">
        <f>SUMIFS(B32:L32,B32:L32,"&lt;&gt;NA",$B$34:$L$34,"&lt;&gt;NA")</f>
        <v>3</v>
      </c>
    </row>
    <row r="33" spans="1:13" ht="34.15" customHeight="1" x14ac:dyDescent="0.2">
      <c r="A33" s="12" t="s">
        <v>17</v>
      </c>
      <c r="B33" s="13">
        <v>0</v>
      </c>
      <c r="C33" s="13" t="s">
        <v>4</v>
      </c>
      <c r="D33" s="13">
        <v>0</v>
      </c>
      <c r="E33" s="13">
        <v>0</v>
      </c>
      <c r="F33" s="13" t="s">
        <v>4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</v>
      </c>
      <c r="M33" s="22">
        <f>SUMIFS(B33:L33,B33:L33,"&lt;&gt;NA",$B$34:$L$34,"&lt;&gt;NA")</f>
        <v>3</v>
      </c>
    </row>
    <row r="34" spans="1:13" x14ac:dyDescent="0.2">
      <c r="A34" s="12" t="s">
        <v>18</v>
      </c>
      <c r="B34" s="13">
        <v>150</v>
      </c>
      <c r="C34" s="13">
        <v>70</v>
      </c>
      <c r="D34" s="13">
        <v>27</v>
      </c>
      <c r="E34" s="13">
        <v>24</v>
      </c>
      <c r="F34" s="13" t="s">
        <v>4</v>
      </c>
      <c r="G34" s="13">
        <v>525</v>
      </c>
      <c r="H34" s="13">
        <v>41</v>
      </c>
      <c r="I34" s="13">
        <v>11</v>
      </c>
      <c r="J34" s="13">
        <v>175</v>
      </c>
      <c r="K34" s="13">
        <v>164</v>
      </c>
      <c r="L34" s="13">
        <v>1733</v>
      </c>
      <c r="M34" s="22">
        <f>SUMIFS(B34:L34,B33:L33,"&lt;&gt;NA",$B$33:$L$33,"&lt;&gt;NA")</f>
        <v>2850</v>
      </c>
    </row>
    <row r="35" spans="1:13" ht="25.5" x14ac:dyDescent="0.2">
      <c r="A35" s="12" t="s">
        <v>41</v>
      </c>
      <c r="B35" s="2">
        <f>IF(OR(OR(B32="",B32="NA"),OR(B$34="", B$34="NA")),"NA",B32*100/B$34)</f>
        <v>0</v>
      </c>
      <c r="C35" s="2">
        <f t="shared" ref="C35:L36" si="9">IF(OR(OR(C32="",C32="NA"),OR(C$34="", C$34="NA")),"NA",C32*100/C$34)</f>
        <v>1.4285714285714286</v>
      </c>
      <c r="D35" s="2">
        <f t="shared" si="9"/>
        <v>0</v>
      </c>
      <c r="E35" s="2">
        <f t="shared" si="9"/>
        <v>0</v>
      </c>
      <c r="F35" s="2" t="str">
        <f>IF(OR(OR(F32="",F32="NA"),OR(F$34="", F$34="NA")),"NA",F32*100/F$34)</f>
        <v>NA</v>
      </c>
      <c r="G35" s="2">
        <f t="shared" ref="G35:H36" si="10">IF(OR(OR(G32="",G32="NA"),OR(G$34="", G$34="NA")),"NA",G32*100/G$34)</f>
        <v>0.19047619047619047</v>
      </c>
      <c r="H35" s="2">
        <f t="shared" si="10"/>
        <v>0</v>
      </c>
      <c r="I35" s="2">
        <f t="shared" si="9"/>
        <v>0</v>
      </c>
      <c r="J35" s="2">
        <f t="shared" si="9"/>
        <v>0</v>
      </c>
      <c r="K35" s="2">
        <f t="shared" si="9"/>
        <v>0</v>
      </c>
      <c r="L35" s="2">
        <f t="shared" si="9"/>
        <v>5.770340450086555E-2</v>
      </c>
      <c r="M35" s="23">
        <f>SUMIFS(B32:L32,B32:L32,"&lt;&gt;NA",$B$34:$L$34,"&lt;&gt;NA")*100/SUMIFS($B$34:$L$34,B32:L32,"&lt;&gt;NA",$B$34:$L$34,"&lt;&gt;NA")</f>
        <v>0.10273972602739725</v>
      </c>
    </row>
    <row r="36" spans="1:13" ht="25.5" x14ac:dyDescent="0.2">
      <c r="A36" s="12" t="s">
        <v>42</v>
      </c>
      <c r="B36" s="2">
        <f>IF(OR(OR(B33="",B33="NA"),OR(B$34="", B$34="NA")),"NA",B33*100/B$34)</f>
        <v>0</v>
      </c>
      <c r="C36" s="2" t="str">
        <f t="shared" si="9"/>
        <v>NA</v>
      </c>
      <c r="D36" s="2">
        <f t="shared" si="9"/>
        <v>0</v>
      </c>
      <c r="E36" s="2">
        <f t="shared" si="9"/>
        <v>0</v>
      </c>
      <c r="F36" s="2" t="str">
        <f>IF(OR(OR(F33="",F33="NA"),OR(F$34="", F$34="NA")),"NA",F33*100/F$34)</f>
        <v>NA</v>
      </c>
      <c r="G36" s="2">
        <f t="shared" si="10"/>
        <v>0</v>
      </c>
      <c r="H36" s="2">
        <f t="shared" si="10"/>
        <v>0</v>
      </c>
      <c r="I36" s="2">
        <f t="shared" si="9"/>
        <v>0</v>
      </c>
      <c r="J36" s="2">
        <f t="shared" si="9"/>
        <v>0</v>
      </c>
      <c r="K36" s="2">
        <f t="shared" si="9"/>
        <v>0</v>
      </c>
      <c r="L36" s="2">
        <f t="shared" si="9"/>
        <v>0.17311021350259664</v>
      </c>
      <c r="M36" s="23">
        <f>SUMIFS(B33:L33,B33:L33,"&lt;&gt;NA",$B$34:$L$34,"&lt;&gt;NA")*100/SUMIFS($B$34:$L$34,B33:L33,"&lt;&gt;NA",$B$34:$L$34,"&lt;&gt;NA")</f>
        <v>0.10526315789473684</v>
      </c>
    </row>
  </sheetData>
  <dataValidations count="1">
    <dataValidation type="list" allowBlank="1" showInputMessage="1" showErrorMessage="1" sqref="F1" xr:uid="{8923BF73-DE5E-4599-BC7C-B24A518C8286}">
      <formula1>"Australia,Brazil,Canada,Denmark,Ireland,Mexico,Netherlands,New Zealand,Norway,UK,USA"</formula1>
    </dataValidation>
  </dataValidations>
  <pageMargins left="0.511811024" right="0.511811024" top="0.78740157499999996" bottom="0.78740157499999996" header="0.31496062000000002" footer="0.31496062000000002"/>
  <pageSetup paperSize="9" scale="5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6"/>
  <sheetViews>
    <sheetView zoomScaleNormal="100" workbookViewId="0">
      <pane ySplit="1" topLeftCell="A2" activePane="bottomLeft" state="frozen"/>
      <selection activeCell="M28" sqref="M28"/>
      <selection pane="bottomLeft" activeCell="M28" sqref="M28"/>
    </sheetView>
  </sheetViews>
  <sheetFormatPr defaultColWidth="8.85546875" defaultRowHeight="14.25" x14ac:dyDescent="0.2"/>
  <cols>
    <col min="1" max="1" width="32.7109375" style="5" bestFit="1" customWidth="1"/>
    <col min="2" max="12" width="16.7109375" style="5" customWidth="1"/>
    <col min="13" max="13" width="24.7109375" style="5" bestFit="1" customWidth="1"/>
    <col min="14" max="16384" width="8.85546875" style="11"/>
  </cols>
  <sheetData>
    <row r="1" spans="1:13" ht="22.5" x14ac:dyDescent="0.2">
      <c r="A1" s="7">
        <v>2012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47</v>
      </c>
      <c r="G1" s="8" t="s">
        <v>26</v>
      </c>
      <c r="H1" s="8" t="s">
        <v>23</v>
      </c>
      <c r="I1" s="8" t="s">
        <v>24</v>
      </c>
      <c r="J1" s="8" t="s">
        <v>25</v>
      </c>
      <c r="K1" s="8" t="s">
        <v>27</v>
      </c>
      <c r="L1" s="8" t="s">
        <v>28</v>
      </c>
      <c r="M1" s="8" t="s">
        <v>52</v>
      </c>
    </row>
    <row r="2" spans="1:13" x14ac:dyDescent="0.2">
      <c r="A2" s="12" t="s">
        <v>0</v>
      </c>
      <c r="B2" s="13">
        <v>2</v>
      </c>
      <c r="C2" s="13">
        <v>2</v>
      </c>
      <c r="D2" s="13">
        <v>0</v>
      </c>
      <c r="E2" s="13">
        <v>0</v>
      </c>
      <c r="F2" s="13" t="s">
        <v>4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4</v>
      </c>
      <c r="M2" s="22">
        <f>SUMIFS(B2:L2,B2:L2,"&lt;&gt;NA",$B$6:$L$6,"&lt;&gt;NA")</f>
        <v>8</v>
      </c>
    </row>
    <row r="3" spans="1:13" x14ac:dyDescent="0.2">
      <c r="A3" s="12" t="s">
        <v>1</v>
      </c>
      <c r="B3" s="13">
        <v>5</v>
      </c>
      <c r="C3" s="13">
        <v>25</v>
      </c>
      <c r="D3" s="13">
        <v>3</v>
      </c>
      <c r="E3" s="13">
        <v>2</v>
      </c>
      <c r="F3" s="13" t="s">
        <v>4</v>
      </c>
      <c r="G3" s="13">
        <v>28</v>
      </c>
      <c r="H3" s="13">
        <v>2</v>
      </c>
      <c r="I3" s="13">
        <v>0</v>
      </c>
      <c r="J3" s="13">
        <v>29</v>
      </c>
      <c r="K3" s="13">
        <v>46</v>
      </c>
      <c r="L3" s="13">
        <v>49</v>
      </c>
      <c r="M3" s="22">
        <f>SUMIFS(B3:L3,B3:L3,"&lt;&gt;NA",$B$6:$L$6,"&lt;&gt;NA")</f>
        <v>189</v>
      </c>
    </row>
    <row r="4" spans="1:13" x14ac:dyDescent="0.2">
      <c r="A4" s="12" t="s">
        <v>2</v>
      </c>
      <c r="B4" s="13">
        <v>42</v>
      </c>
      <c r="C4" s="13" t="s">
        <v>4</v>
      </c>
      <c r="D4" s="13">
        <v>12</v>
      </c>
      <c r="E4" s="13">
        <v>10</v>
      </c>
      <c r="F4" s="13" t="s">
        <v>4</v>
      </c>
      <c r="G4" s="13">
        <v>70</v>
      </c>
      <c r="H4" s="13">
        <v>20</v>
      </c>
      <c r="I4" s="13">
        <v>6</v>
      </c>
      <c r="J4" s="13">
        <v>41</v>
      </c>
      <c r="K4" s="13">
        <v>0</v>
      </c>
      <c r="L4" s="13">
        <v>103</v>
      </c>
      <c r="M4" s="22">
        <f>SUMIFS(B4:L4,B4:L4,"&lt;&gt;NA",$B$6:$L$6,"&lt;&gt;NA")</f>
        <v>304</v>
      </c>
    </row>
    <row r="5" spans="1:13" x14ac:dyDescent="0.2">
      <c r="A5" s="12" t="s">
        <v>3</v>
      </c>
      <c r="B5" s="13">
        <v>22</v>
      </c>
      <c r="C5" s="13" t="s">
        <v>4</v>
      </c>
      <c r="D5" s="13">
        <v>8</v>
      </c>
      <c r="E5" s="13">
        <v>0</v>
      </c>
      <c r="F5" s="13" t="s">
        <v>4</v>
      </c>
      <c r="G5" s="13">
        <v>20</v>
      </c>
      <c r="H5" s="13">
        <v>3</v>
      </c>
      <c r="I5" s="13">
        <v>7</v>
      </c>
      <c r="J5" s="13">
        <v>73</v>
      </c>
      <c r="K5" s="13" t="s">
        <v>4</v>
      </c>
      <c r="L5" s="13">
        <v>42</v>
      </c>
      <c r="M5" s="22">
        <f>SUMIFS(B5:L5,B5:L5,"&lt;&gt;NA",$B$6:$L$6,"&lt;&gt;NA")</f>
        <v>175</v>
      </c>
    </row>
    <row r="6" spans="1:13" x14ac:dyDescent="0.2">
      <c r="A6" s="12" t="s">
        <v>5</v>
      </c>
      <c r="B6" s="13">
        <v>15683062</v>
      </c>
      <c r="C6" s="13">
        <v>81594147</v>
      </c>
      <c r="D6" s="13">
        <v>3936923</v>
      </c>
      <c r="E6" s="13">
        <v>5500000</v>
      </c>
      <c r="F6" s="13" t="s">
        <v>4</v>
      </c>
      <c r="G6" s="13">
        <v>197869369</v>
      </c>
      <c r="H6" s="13">
        <v>9081495</v>
      </c>
      <c r="I6" s="13">
        <v>1672530</v>
      </c>
      <c r="J6" s="13">
        <v>45354585</v>
      </c>
      <c r="K6" s="13">
        <v>62848188</v>
      </c>
      <c r="L6" s="13">
        <v>122656035</v>
      </c>
      <c r="M6" s="23">
        <f>SUMIFS(B6:L6,B6:L6,"&lt;&gt;NA",$B$5:$L$5,"&lt;&gt;NA")</f>
        <v>401753999</v>
      </c>
    </row>
    <row r="7" spans="1:13" x14ac:dyDescent="0.2">
      <c r="A7" s="12" t="s">
        <v>29</v>
      </c>
      <c r="B7" s="2">
        <f>IF(OR(OR(B2="",B2="NA"), OR(B$6="",B$6="NA")),"NA",B2*1000000/B$6)</f>
        <v>0.12752611702995245</v>
      </c>
      <c r="C7" s="2">
        <f t="shared" ref="C7:L10" si="0">IF(OR(OR(C2="",C2="NA"), OR(C$6="",C$6="NA")),"NA",C2*1000000/C$6)</f>
        <v>2.4511562085452035E-2</v>
      </c>
      <c r="D7" s="2">
        <f t="shared" si="0"/>
        <v>0</v>
      </c>
      <c r="E7" s="2">
        <f t="shared" si="0"/>
        <v>0</v>
      </c>
      <c r="F7" s="2" t="str">
        <f t="shared" si="0"/>
        <v>NA</v>
      </c>
      <c r="G7" s="2">
        <f t="shared" ref="G7:G10" si="1">IF(OR(OR(G2="",G2="NA"), OR(G$6="",G$6="NA")),"NA",G2*1000000/G$6)</f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3.2611522131789111E-2</v>
      </c>
      <c r="M7" s="23">
        <f>SUMIFS(B2:L2,B2:L2,"&lt;&gt;NA",$B$6:$L$6,"&lt;&gt;NA")*1000000/SUMIFS($B$6:$L$6,B2:L2,"&lt;&gt;NA",$B$6:$L$6,"&lt;&gt;NA")</f>
        <v>1.4646747885349226E-2</v>
      </c>
    </row>
    <row r="8" spans="1:13" x14ac:dyDescent="0.2">
      <c r="A8" s="12" t="s">
        <v>30</v>
      </c>
      <c r="B8" s="2">
        <f t="shared" ref="B8:L10" si="2">IF(OR(OR(B3="",B3="NA"), OR(B$6="",B$6="NA")),"NA",B3*1000000/B$6)</f>
        <v>0.31881529257488112</v>
      </c>
      <c r="C8" s="2">
        <f t="shared" si="2"/>
        <v>0.30639452606815043</v>
      </c>
      <c r="D8" s="2">
        <f t="shared" si="2"/>
        <v>0.76201642755014509</v>
      </c>
      <c r="E8" s="2">
        <f t="shared" si="2"/>
        <v>0.36363636363636365</v>
      </c>
      <c r="F8" s="2" t="str">
        <f t="shared" si="0"/>
        <v>NA</v>
      </c>
      <c r="G8" s="2">
        <f t="shared" si="1"/>
        <v>0.14150750134549628</v>
      </c>
      <c r="H8" s="2">
        <f t="shared" si="2"/>
        <v>0.22022805716459679</v>
      </c>
      <c r="I8" s="2">
        <f t="shared" si="2"/>
        <v>0</v>
      </c>
      <c r="J8" s="2">
        <f t="shared" si="2"/>
        <v>0.63940613721854145</v>
      </c>
      <c r="K8" s="2">
        <f t="shared" si="2"/>
        <v>0.73192245415253654</v>
      </c>
      <c r="L8" s="2">
        <f t="shared" si="2"/>
        <v>0.39949114611441661</v>
      </c>
      <c r="M8" s="23">
        <f>SUMIFS(B3:L3,B3:L3,"&lt;&gt;NA",$B$6:$L$6,"&lt;&gt;NA")*1000000/SUMIFS($B$6:$L$6,B3:L3,"&lt;&gt;NA",$B$6:$L$6,"&lt;&gt;NA")</f>
        <v>0.3460294187913755</v>
      </c>
    </row>
    <row r="9" spans="1:13" ht="25.5" x14ac:dyDescent="0.2">
      <c r="A9" s="12" t="s">
        <v>31</v>
      </c>
      <c r="B9" s="2">
        <f t="shared" si="2"/>
        <v>2.6780484576290013</v>
      </c>
      <c r="C9" s="2" t="str">
        <f t="shared" si="2"/>
        <v>NA</v>
      </c>
      <c r="D9" s="2">
        <f t="shared" si="2"/>
        <v>3.0480657102005804</v>
      </c>
      <c r="E9" s="2">
        <f t="shared" si="2"/>
        <v>1.8181818181818181</v>
      </c>
      <c r="F9" s="2" t="str">
        <f t="shared" si="0"/>
        <v>NA</v>
      </c>
      <c r="G9" s="2">
        <f t="shared" si="1"/>
        <v>0.3537687533637407</v>
      </c>
      <c r="H9" s="2">
        <f t="shared" si="2"/>
        <v>2.2022805716459679</v>
      </c>
      <c r="I9" s="2">
        <f t="shared" si="2"/>
        <v>3.5873795985722228</v>
      </c>
      <c r="J9" s="2">
        <f t="shared" si="2"/>
        <v>0.90398798710207584</v>
      </c>
      <c r="K9" s="2">
        <f t="shared" si="2"/>
        <v>0</v>
      </c>
      <c r="L9" s="2">
        <f t="shared" si="2"/>
        <v>0.83974669489356968</v>
      </c>
      <c r="M9" s="23">
        <f>SUMIFS(B4:L4,B4:L4,"&lt;&gt;NA",$B$6:$L$6,"&lt;&gt;NA")*1000000/SUMIFS($B$6:$L$6,B4:L4,"&lt;&gt;NA",$B$6:$L$6,"&lt;&gt;NA")</f>
        <v>0.65432322211604221</v>
      </c>
    </row>
    <row r="10" spans="1:13" ht="25.5" x14ac:dyDescent="0.2">
      <c r="A10" s="12" t="s">
        <v>32</v>
      </c>
      <c r="B10" s="2">
        <f t="shared" si="2"/>
        <v>1.4027872873294769</v>
      </c>
      <c r="C10" s="2" t="str">
        <f t="shared" si="2"/>
        <v>NA</v>
      </c>
      <c r="D10" s="2">
        <f t="shared" si="2"/>
        <v>2.0320438068003872</v>
      </c>
      <c r="E10" s="2">
        <f t="shared" si="2"/>
        <v>0</v>
      </c>
      <c r="F10" s="2" t="str">
        <f t="shared" si="0"/>
        <v>NA</v>
      </c>
      <c r="G10" s="2">
        <f t="shared" si="1"/>
        <v>0.10107678667535448</v>
      </c>
      <c r="H10" s="2">
        <f t="shared" si="2"/>
        <v>0.33034208574689522</v>
      </c>
      <c r="I10" s="2">
        <f t="shared" si="2"/>
        <v>4.1852761983342601</v>
      </c>
      <c r="J10" s="2">
        <f t="shared" si="2"/>
        <v>1.6095395867915008</v>
      </c>
      <c r="K10" s="2" t="str">
        <f t="shared" si="2"/>
        <v>NA</v>
      </c>
      <c r="L10" s="2">
        <f t="shared" si="2"/>
        <v>0.34242098238378565</v>
      </c>
      <c r="M10" s="23">
        <f>SUMIFS(B5:L5,B5:L5,"&lt;&gt;NA",$B$6:$L$6,"&lt;&gt;NA")*1000000/SUMIFS($B$6:$L$6,B5:L5,"&lt;&gt;NA",$B$6:$L$6,"&lt;&gt;NA")</f>
        <v>0.4355899392055585</v>
      </c>
    </row>
    <row r="11" spans="1:13" ht="22.5" x14ac:dyDescent="0.2">
      <c r="A11" s="7"/>
      <c r="B11" s="10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12" t="s">
        <v>6</v>
      </c>
      <c r="B12" s="13">
        <v>3</v>
      </c>
      <c r="C12" s="13" t="s">
        <v>4</v>
      </c>
      <c r="D12" s="13">
        <v>1</v>
      </c>
      <c r="E12" s="13">
        <v>0</v>
      </c>
      <c r="F12" s="13" t="s">
        <v>4</v>
      </c>
      <c r="G12" s="13">
        <v>0</v>
      </c>
      <c r="H12" s="13">
        <v>0</v>
      </c>
      <c r="I12" s="13">
        <v>0</v>
      </c>
      <c r="J12" s="13">
        <v>2</v>
      </c>
      <c r="K12" s="13">
        <v>5</v>
      </c>
      <c r="L12" s="13" t="s">
        <v>4</v>
      </c>
      <c r="M12" s="22">
        <f>SUMIFS(B12:L12,B12:L12,"&lt;&gt;NA",$B$16:$L$16,"&lt;&gt;NA")</f>
        <v>11</v>
      </c>
    </row>
    <row r="13" spans="1:13" x14ac:dyDescent="0.2">
      <c r="A13" s="12" t="s">
        <v>7</v>
      </c>
      <c r="B13" s="2">
        <v>5540</v>
      </c>
      <c r="C13" s="2" t="s">
        <v>4</v>
      </c>
      <c r="D13" s="2">
        <v>492</v>
      </c>
      <c r="E13" s="2">
        <v>0</v>
      </c>
      <c r="F13" s="2" t="s">
        <v>4</v>
      </c>
      <c r="G13" s="2">
        <v>0</v>
      </c>
      <c r="H13" s="2">
        <v>0</v>
      </c>
      <c r="I13" s="2">
        <v>0</v>
      </c>
      <c r="J13" s="2">
        <v>5420</v>
      </c>
      <c r="K13" s="2">
        <v>5560.96</v>
      </c>
      <c r="L13" s="2" t="s">
        <v>4</v>
      </c>
      <c r="M13" s="22">
        <f>SUMIFS(B13:L13,B13:L13,"&lt;&gt;NA",$B$16:$L$16,"&lt;&gt;NA")</f>
        <v>17012.96</v>
      </c>
    </row>
    <row r="14" spans="1:13" x14ac:dyDescent="0.2">
      <c r="A14" s="12" t="s">
        <v>8</v>
      </c>
      <c r="B14" s="13">
        <v>12</v>
      </c>
      <c r="C14" s="13" t="s">
        <v>4</v>
      </c>
      <c r="D14" s="13">
        <v>11</v>
      </c>
      <c r="E14" s="13">
        <v>7</v>
      </c>
      <c r="F14" s="13" t="s">
        <v>4</v>
      </c>
      <c r="G14" s="13">
        <v>3</v>
      </c>
      <c r="H14" s="13">
        <v>6</v>
      </c>
      <c r="I14" s="13">
        <v>0</v>
      </c>
      <c r="J14" s="13">
        <v>1</v>
      </c>
      <c r="K14" s="13">
        <v>10</v>
      </c>
      <c r="L14" s="13" t="s">
        <v>4</v>
      </c>
      <c r="M14" s="22">
        <f>SUMIFS(B14:L14,B14:L14,"&lt;&gt;NA",$B$16:$L$16,"&lt;&gt;NA")</f>
        <v>50</v>
      </c>
    </row>
    <row r="15" spans="1:13" x14ac:dyDescent="0.2">
      <c r="A15" s="12" t="s">
        <v>9</v>
      </c>
      <c r="B15" s="2">
        <v>345</v>
      </c>
      <c r="C15" s="2" t="s">
        <v>4</v>
      </c>
      <c r="D15" s="2">
        <v>261</v>
      </c>
      <c r="E15" s="2">
        <v>15</v>
      </c>
      <c r="F15" s="2" t="s">
        <v>4</v>
      </c>
      <c r="G15" s="2" t="s">
        <v>4</v>
      </c>
      <c r="H15" s="2">
        <v>293</v>
      </c>
      <c r="I15" s="2">
        <v>0</v>
      </c>
      <c r="J15" s="2">
        <v>3.9</v>
      </c>
      <c r="K15" s="2">
        <v>911.47</v>
      </c>
      <c r="L15" s="2" t="s">
        <v>4</v>
      </c>
      <c r="M15" s="22">
        <f>SUMIFS(B15:L15,B15:L15,"&lt;&gt;NA",$B$16:$L$16,"&lt;&gt;NA")</f>
        <v>1829.37</v>
      </c>
    </row>
    <row r="16" spans="1:13" x14ac:dyDescent="0.2">
      <c r="A16" s="12" t="s">
        <v>10</v>
      </c>
      <c r="B16" s="2">
        <v>304.00180999999998</v>
      </c>
      <c r="C16" s="2">
        <v>124.58</v>
      </c>
      <c r="D16" s="2">
        <v>34.57</v>
      </c>
      <c r="E16" s="2">
        <v>36.06</v>
      </c>
      <c r="F16" s="2" t="s">
        <v>4</v>
      </c>
      <c r="G16" s="2">
        <v>133.4</v>
      </c>
      <c r="H16" s="2">
        <v>100</v>
      </c>
      <c r="I16" s="2">
        <v>17.3</v>
      </c>
      <c r="J16" s="2">
        <v>698</v>
      </c>
      <c r="K16" s="2">
        <v>249.94</v>
      </c>
      <c r="L16" s="2" t="s">
        <v>4</v>
      </c>
      <c r="M16" s="22">
        <f>SUMIFS(B16:L16,B13:L13,"&lt;&gt;NA")</f>
        <v>1573.27181</v>
      </c>
    </row>
    <row r="17" spans="1:13" ht="25.5" x14ac:dyDescent="0.2">
      <c r="A17" s="12" t="s">
        <v>33</v>
      </c>
      <c r="B17" s="2">
        <f>IF(OR(OR(B12="",B12="NA"),OR(B$16="", B$16="NA")),"NA", B12*100/B$16)</f>
        <v>0.9868362296921851</v>
      </c>
      <c r="C17" s="2" t="str">
        <f t="shared" ref="C17:L20" si="3">IF(OR(OR(C12="",C12="NA"),OR(C$16="", C$16="NA")),"NA", C12*100/C$16)</f>
        <v>NA</v>
      </c>
      <c r="D17" s="2">
        <f t="shared" si="3"/>
        <v>2.8926815157651142</v>
      </c>
      <c r="E17" s="2">
        <f t="shared" si="3"/>
        <v>0</v>
      </c>
      <c r="F17" s="2" t="str">
        <f t="shared" si="3"/>
        <v>NA</v>
      </c>
      <c r="G17" s="2">
        <f t="shared" ref="G17:G20" si="4">IF(OR(OR(G12="",G12="NA"),OR(G$16="", G$16="NA")),"NA", G12*100/G$16)</f>
        <v>0</v>
      </c>
      <c r="H17" s="2">
        <f t="shared" si="3"/>
        <v>0</v>
      </c>
      <c r="I17" s="2">
        <f t="shared" si="3"/>
        <v>0</v>
      </c>
      <c r="J17" s="2">
        <f t="shared" si="3"/>
        <v>0.28653295128939826</v>
      </c>
      <c r="K17" s="2">
        <f t="shared" si="3"/>
        <v>2.0004801152276546</v>
      </c>
      <c r="L17" s="2" t="str">
        <f t="shared" si="3"/>
        <v>NA</v>
      </c>
      <c r="M17" s="23">
        <f>SUMIFS(B12:L12,B12:L12,"&lt;&gt;NA",$B$16:$L$16,"&lt;&gt;NA")*100/SUMIFS($B$16:$L$16,B12:L12,"&lt;&gt;NA",$B$16:$L$16,"&lt;&gt;NA")</f>
        <v>0.69917988297266953</v>
      </c>
    </row>
    <row r="18" spans="1:13" ht="25.5" x14ac:dyDescent="0.2">
      <c r="A18" s="12" t="s">
        <v>34</v>
      </c>
      <c r="B18" s="2">
        <f t="shared" ref="B18:L20" si="5">IF(OR(OR(B13="",B13="NA"),OR(B$16="", B$16="NA")),"NA", B13*100/B$16)</f>
        <v>1822.3575708315686</v>
      </c>
      <c r="C18" s="2" t="str">
        <f t="shared" si="5"/>
        <v>NA</v>
      </c>
      <c r="D18" s="2">
        <f t="shared" si="5"/>
        <v>1423.1993057564362</v>
      </c>
      <c r="E18" s="2">
        <f t="shared" si="5"/>
        <v>0</v>
      </c>
      <c r="F18" s="2" t="str">
        <f t="shared" si="3"/>
        <v>NA</v>
      </c>
      <c r="G18" s="2">
        <f t="shared" si="4"/>
        <v>0</v>
      </c>
      <c r="H18" s="2">
        <f t="shared" si="5"/>
        <v>0</v>
      </c>
      <c r="I18" s="2">
        <f t="shared" si="5"/>
        <v>0</v>
      </c>
      <c r="J18" s="2">
        <f t="shared" si="5"/>
        <v>776.50429799426934</v>
      </c>
      <c r="K18" s="2">
        <f t="shared" si="5"/>
        <v>2224.9179803152756</v>
      </c>
      <c r="L18" s="2" t="str">
        <f t="shared" si="5"/>
        <v>NA</v>
      </c>
      <c r="M18" s="23">
        <f>SUMIFS(B13:L13,B13:L13,"&lt;&gt;NA",$B$16:$L$16,"&lt;&gt;NA")*100/SUMIFS($B$16:$L$16,B13:L13,"&lt;&gt;NA",$B$16:$L$16,"&lt;&gt;NA")</f>
        <v>1081.3744892562463</v>
      </c>
    </row>
    <row r="19" spans="1:13" ht="25.5" x14ac:dyDescent="0.2">
      <c r="A19" s="12" t="s">
        <v>35</v>
      </c>
      <c r="B19" s="2">
        <f t="shared" si="5"/>
        <v>3.9473449187687404</v>
      </c>
      <c r="C19" s="2" t="str">
        <f t="shared" si="5"/>
        <v>NA</v>
      </c>
      <c r="D19" s="2">
        <f t="shared" si="5"/>
        <v>31.819496673416257</v>
      </c>
      <c r="E19" s="2">
        <f t="shared" si="5"/>
        <v>19.412090959511925</v>
      </c>
      <c r="F19" s="2" t="str">
        <f t="shared" si="3"/>
        <v>NA</v>
      </c>
      <c r="G19" s="2">
        <f t="shared" si="4"/>
        <v>2.2488755622188905</v>
      </c>
      <c r="H19" s="2">
        <f t="shared" si="5"/>
        <v>6</v>
      </c>
      <c r="I19" s="2">
        <f t="shared" si="5"/>
        <v>0</v>
      </c>
      <c r="J19" s="2">
        <f t="shared" si="5"/>
        <v>0.14326647564469913</v>
      </c>
      <c r="K19" s="2">
        <f t="shared" si="5"/>
        <v>4.0009602304553091</v>
      </c>
      <c r="L19" s="2" t="str">
        <f t="shared" si="5"/>
        <v>NA</v>
      </c>
      <c r="M19" s="23">
        <f>SUMIFS(B14:L14,B14:L14,"&lt;&gt;NA",$B$16:$L$16,"&lt;&gt;NA")*100/SUMIFS($B$16:$L$16,B14:L14,"&lt;&gt;NA",$B$16:$L$16,"&lt;&gt;NA")</f>
        <v>3.1780903771484978</v>
      </c>
    </row>
    <row r="20" spans="1:13" ht="25.5" x14ac:dyDescent="0.2">
      <c r="A20" s="12" t="s">
        <v>36</v>
      </c>
      <c r="B20" s="2">
        <f t="shared" si="5"/>
        <v>113.48616641460129</v>
      </c>
      <c r="C20" s="2" t="str">
        <f t="shared" si="5"/>
        <v>NA</v>
      </c>
      <c r="D20" s="2">
        <f t="shared" si="5"/>
        <v>754.98987561469482</v>
      </c>
      <c r="E20" s="2">
        <f t="shared" si="5"/>
        <v>41.597337770382694</v>
      </c>
      <c r="F20" s="2" t="str">
        <f t="shared" si="3"/>
        <v>NA</v>
      </c>
      <c r="G20" s="2" t="str">
        <f t="shared" si="4"/>
        <v>NA</v>
      </c>
      <c r="H20" s="2">
        <f t="shared" si="5"/>
        <v>293</v>
      </c>
      <c r="I20" s="2">
        <f t="shared" si="5"/>
        <v>0</v>
      </c>
      <c r="J20" s="2">
        <f t="shared" si="5"/>
        <v>0.55873925501432664</v>
      </c>
      <c r="K20" s="2">
        <f t="shared" si="5"/>
        <v>364.67552212531007</v>
      </c>
      <c r="L20" s="2" t="str">
        <f t="shared" si="5"/>
        <v>NA</v>
      </c>
      <c r="M20" s="23">
        <f>SUMIFS(B15:L15,B15:L15,"&lt;&gt;NA",$B$16:$L$16,"&lt;&gt;NA")*100/SUMIFS($B$16:$L$16,B15:L15,"&lt;&gt;NA",$B$16:$L$16,"&lt;&gt;NA")</f>
        <v>127.0508935097493</v>
      </c>
    </row>
    <row r="21" spans="1:13" ht="22.5" x14ac:dyDescent="0.2">
      <c r="A21" s="7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12" t="s">
        <v>11</v>
      </c>
      <c r="B22" s="13">
        <v>0</v>
      </c>
      <c r="C22" s="13">
        <v>0</v>
      </c>
      <c r="D22" s="13">
        <v>0</v>
      </c>
      <c r="E22" s="13">
        <v>0</v>
      </c>
      <c r="F22" s="13" t="s">
        <v>4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2</v>
      </c>
      <c r="M22" s="22">
        <f>SUMIFS(B22:L22,B22:L22,"&lt;&gt;NA",$B$26:$L$26,"&lt;&gt;NA")</f>
        <v>3</v>
      </c>
    </row>
    <row r="23" spans="1:13" x14ac:dyDescent="0.2">
      <c r="A23" s="12" t="s">
        <v>12</v>
      </c>
      <c r="B23" s="13">
        <v>2</v>
      </c>
      <c r="C23" s="13">
        <v>10</v>
      </c>
      <c r="D23" s="13">
        <v>0</v>
      </c>
      <c r="E23" s="13">
        <v>0</v>
      </c>
      <c r="F23" s="13" t="s">
        <v>4</v>
      </c>
      <c r="G23" s="13">
        <v>16</v>
      </c>
      <c r="H23" s="13">
        <v>1</v>
      </c>
      <c r="I23" s="13">
        <v>0</v>
      </c>
      <c r="J23" s="13">
        <v>0</v>
      </c>
      <c r="K23" s="13">
        <v>1</v>
      </c>
      <c r="L23" s="13">
        <v>4</v>
      </c>
      <c r="M23" s="22">
        <f>SUMIFS(B23:L23,B23:L23,"&lt;&gt;NA",$B$26:$L$26,"&lt;&gt;NA")</f>
        <v>34</v>
      </c>
    </row>
    <row r="24" spans="1:13" x14ac:dyDescent="0.2">
      <c r="A24" s="12" t="s">
        <v>13</v>
      </c>
      <c r="B24" s="13">
        <v>0</v>
      </c>
      <c r="C24" s="13">
        <v>0</v>
      </c>
      <c r="D24" s="13">
        <v>1</v>
      </c>
      <c r="E24" s="13">
        <v>0</v>
      </c>
      <c r="F24" s="13" t="s">
        <v>4</v>
      </c>
      <c r="G24" s="13">
        <v>3</v>
      </c>
      <c r="H24" s="13">
        <v>0</v>
      </c>
      <c r="I24" s="13">
        <v>0</v>
      </c>
      <c r="J24" s="13">
        <v>0</v>
      </c>
      <c r="K24" s="13">
        <v>0</v>
      </c>
      <c r="L24" s="13">
        <v>9</v>
      </c>
      <c r="M24" s="22">
        <f>SUMIFS(B24:L24,B24:L24,"&lt;&gt;NA",$B$26:$L$26,"&lt;&gt;NA")</f>
        <v>13</v>
      </c>
    </row>
    <row r="25" spans="1:13" x14ac:dyDescent="0.2">
      <c r="A25" s="12" t="s">
        <v>14</v>
      </c>
      <c r="B25" s="13">
        <v>9</v>
      </c>
      <c r="C25" s="13">
        <v>2</v>
      </c>
      <c r="D25" s="13">
        <v>2</v>
      </c>
      <c r="E25" s="13">
        <v>0</v>
      </c>
      <c r="F25" s="13" t="s">
        <v>4</v>
      </c>
      <c r="G25" s="13">
        <v>14</v>
      </c>
      <c r="H25" s="13">
        <v>1</v>
      </c>
      <c r="I25" s="13">
        <v>0</v>
      </c>
      <c r="J25" s="13">
        <v>0</v>
      </c>
      <c r="K25" s="13">
        <v>4</v>
      </c>
      <c r="L25" s="13">
        <v>17</v>
      </c>
      <c r="M25" s="22">
        <f>SUMIFS(B25:L25,B25:L25,"&lt;&gt;NA",$B$26:$L$26,"&lt;&gt;NA")</f>
        <v>49</v>
      </c>
    </row>
    <row r="26" spans="1:13" x14ac:dyDescent="0.2">
      <c r="A26" s="12" t="s">
        <v>15</v>
      </c>
      <c r="B26" s="13">
        <v>151</v>
      </c>
      <c r="C26" s="13">
        <v>239</v>
      </c>
      <c r="D26" s="13">
        <v>9.8000000000000007</v>
      </c>
      <c r="E26" s="13">
        <v>27</v>
      </c>
      <c r="F26" s="13" t="s">
        <v>4</v>
      </c>
      <c r="G26" s="13">
        <v>710</v>
      </c>
      <c r="H26" s="13">
        <v>171</v>
      </c>
      <c r="I26" s="13">
        <v>7</v>
      </c>
      <c r="J26" s="13">
        <v>98</v>
      </c>
      <c r="K26" s="13">
        <v>321</v>
      </c>
      <c r="L26" s="13">
        <v>2894</v>
      </c>
      <c r="M26" s="22">
        <f>SUMIFS(B26:L26,B25:L25,"&lt;&gt;NA",$B$25:$L$25,"&lt;&gt;NA")</f>
        <v>4627.8</v>
      </c>
    </row>
    <row r="27" spans="1:13" ht="16.899999999999999" customHeight="1" x14ac:dyDescent="0.2">
      <c r="A27" s="12" t="s">
        <v>37</v>
      </c>
      <c r="B27" s="2">
        <f>IF(OR(OR(B22="",B22="NA"),OR(B$26="",B$26="NA")),"NA",B22*100/B$26)</f>
        <v>0</v>
      </c>
      <c r="C27" s="2">
        <f t="shared" ref="C27:L30" si="6">IF(OR(OR(C22="",C22="NA"),OR(C$26="",C$26="NA")),"NA",C22*100/C$26)</f>
        <v>0</v>
      </c>
      <c r="D27" s="2">
        <f t="shared" si="6"/>
        <v>0</v>
      </c>
      <c r="E27" s="2">
        <f t="shared" si="6"/>
        <v>0</v>
      </c>
      <c r="F27" s="2" t="str">
        <f t="shared" si="6"/>
        <v>NA</v>
      </c>
      <c r="G27" s="2">
        <f t="shared" ref="G27:G30" si="7">IF(OR(OR(G22="",G22="NA"),OR(G$26="",G$26="NA")),"NA",G22*100/G$26)</f>
        <v>0.14084507042253522</v>
      </c>
      <c r="H27" s="2">
        <f t="shared" si="6"/>
        <v>0</v>
      </c>
      <c r="I27" s="2">
        <f t="shared" si="6"/>
        <v>0</v>
      </c>
      <c r="J27" s="2">
        <f t="shared" si="6"/>
        <v>0</v>
      </c>
      <c r="K27" s="2">
        <f t="shared" si="6"/>
        <v>0</v>
      </c>
      <c r="L27" s="2">
        <f t="shared" si="6"/>
        <v>6.9108500345542501E-2</v>
      </c>
      <c r="M27" s="23">
        <f>SUMIFS(B22:L22,B22:L22,"&lt;&gt;NA",$B$26:$L$26,"&lt;&gt;NA")*100/SUMIFS($B$26:$L$26,B22:L22,"&lt;&gt;NA",$B$26:$L$26,"&lt;&gt;NA")</f>
        <v>6.482561908466225E-2</v>
      </c>
    </row>
    <row r="28" spans="1:13" ht="25.5" x14ac:dyDescent="0.2">
      <c r="A28" s="12" t="s">
        <v>38</v>
      </c>
      <c r="B28" s="2">
        <f t="shared" ref="B28:L30" si="8">IF(OR(OR(B23="",B23="NA"),OR(B$26="",B$26="NA")),"NA",B23*100/B$26)</f>
        <v>1.3245033112582782</v>
      </c>
      <c r="C28" s="2">
        <f t="shared" si="8"/>
        <v>4.1841004184100417</v>
      </c>
      <c r="D28" s="2">
        <f t="shared" si="8"/>
        <v>0</v>
      </c>
      <c r="E28" s="2">
        <f t="shared" si="8"/>
        <v>0</v>
      </c>
      <c r="F28" s="2" t="str">
        <f t="shared" si="6"/>
        <v>NA</v>
      </c>
      <c r="G28" s="2">
        <f t="shared" si="7"/>
        <v>2.2535211267605635</v>
      </c>
      <c r="H28" s="2">
        <f t="shared" si="8"/>
        <v>0.58479532163742687</v>
      </c>
      <c r="I28" s="2">
        <f t="shared" si="8"/>
        <v>0</v>
      </c>
      <c r="J28" s="2">
        <f t="shared" si="8"/>
        <v>0</v>
      </c>
      <c r="K28" s="2">
        <f t="shared" si="8"/>
        <v>0.3115264797507788</v>
      </c>
      <c r="L28" s="2">
        <f t="shared" si="8"/>
        <v>0.138217000691085</v>
      </c>
      <c r="M28" s="23">
        <f>SUMIFS(B23:L23,B23:L23,"&lt;&gt;NA",$B$26:$L$26,"&lt;&gt;NA")*100/SUMIFS($B$26:$L$26,B23:L23,"&lt;&gt;NA",$B$26:$L$26,"&lt;&gt;NA")</f>
        <v>0.73469034962617219</v>
      </c>
    </row>
    <row r="29" spans="1:13" x14ac:dyDescent="0.2">
      <c r="A29" s="12" t="s">
        <v>39</v>
      </c>
      <c r="B29" s="2">
        <f t="shared" si="8"/>
        <v>0</v>
      </c>
      <c r="C29" s="2">
        <f t="shared" si="8"/>
        <v>0</v>
      </c>
      <c r="D29" s="2">
        <f t="shared" si="8"/>
        <v>10.204081632653061</v>
      </c>
      <c r="E29" s="2">
        <f t="shared" si="8"/>
        <v>0</v>
      </c>
      <c r="F29" s="2" t="str">
        <f t="shared" si="6"/>
        <v>NA</v>
      </c>
      <c r="G29" s="2">
        <f t="shared" si="7"/>
        <v>0.42253521126760563</v>
      </c>
      <c r="H29" s="2">
        <f t="shared" si="8"/>
        <v>0</v>
      </c>
      <c r="I29" s="2">
        <f t="shared" si="8"/>
        <v>0</v>
      </c>
      <c r="J29" s="2">
        <f t="shared" si="8"/>
        <v>0</v>
      </c>
      <c r="K29" s="2">
        <f t="shared" si="8"/>
        <v>0</v>
      </c>
      <c r="L29" s="2">
        <f t="shared" si="8"/>
        <v>0.31098825155494125</v>
      </c>
      <c r="M29" s="23">
        <f>SUMIFS(B24:L24,B24:L24,"&lt;&gt;NA",$B$26:$L$26,"&lt;&gt;NA")*100/SUMIFS($B$26:$L$26,B24:L24,"&lt;&gt;NA",$B$26:$L$26,"&lt;&gt;NA")</f>
        <v>0.28091101603353646</v>
      </c>
    </row>
    <row r="30" spans="1:13" ht="25.5" x14ac:dyDescent="0.2">
      <c r="A30" s="12" t="s">
        <v>40</v>
      </c>
      <c r="B30" s="2">
        <f t="shared" si="8"/>
        <v>5.9602649006622519</v>
      </c>
      <c r="C30" s="2">
        <f t="shared" si="8"/>
        <v>0.83682008368200833</v>
      </c>
      <c r="D30" s="2">
        <f t="shared" si="8"/>
        <v>20.408163265306122</v>
      </c>
      <c r="E30" s="2">
        <f t="shared" si="8"/>
        <v>0</v>
      </c>
      <c r="F30" s="2" t="str">
        <f t="shared" si="6"/>
        <v>NA</v>
      </c>
      <c r="G30" s="2">
        <f t="shared" si="7"/>
        <v>1.971830985915493</v>
      </c>
      <c r="H30" s="2">
        <f t="shared" si="8"/>
        <v>0.58479532163742687</v>
      </c>
      <c r="I30" s="2">
        <f t="shared" si="8"/>
        <v>0</v>
      </c>
      <c r="J30" s="2">
        <f t="shared" si="8"/>
        <v>0</v>
      </c>
      <c r="K30" s="2">
        <f t="shared" si="8"/>
        <v>1.2461059190031152</v>
      </c>
      <c r="L30" s="2">
        <f t="shared" si="8"/>
        <v>0.58742225293711126</v>
      </c>
      <c r="M30" s="23">
        <f>SUMIFS(B25:L25,B25:L25,"&lt;&gt;NA",$B$26:$L$26,"&lt;&gt;NA")*100/SUMIFS($B$26:$L$26,B25:L25,"&lt;&gt;NA",$B$26:$L$26,"&lt;&gt;NA")</f>
        <v>1.0588184450494835</v>
      </c>
    </row>
    <row r="31" spans="1:13" ht="22.5" x14ac:dyDescent="0.2">
      <c r="A31" s="7"/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">
      <c r="A32" s="12" t="s">
        <v>16</v>
      </c>
      <c r="B32" s="13">
        <v>0</v>
      </c>
      <c r="C32" s="13">
        <v>0</v>
      </c>
      <c r="D32" s="13">
        <v>0</v>
      </c>
      <c r="E32" s="13">
        <v>0</v>
      </c>
      <c r="F32" s="13" t="s">
        <v>4</v>
      </c>
      <c r="G32" s="13">
        <v>0</v>
      </c>
      <c r="H32" s="13">
        <v>0</v>
      </c>
      <c r="I32" s="13">
        <v>0</v>
      </c>
      <c r="J32" s="13">
        <v>0</v>
      </c>
      <c r="K32" s="13">
        <v>1</v>
      </c>
      <c r="L32" s="13">
        <v>1</v>
      </c>
      <c r="M32" s="22">
        <f>SUMIFS(B32:L32,B32:L32,"&lt;&gt;NA",$B$34:$L$34,"&lt;&gt;NA")</f>
        <v>2</v>
      </c>
    </row>
    <row r="33" spans="1:13" ht="34.15" customHeight="1" x14ac:dyDescent="0.2">
      <c r="A33" s="12" t="s">
        <v>17</v>
      </c>
      <c r="B33" s="13">
        <v>0</v>
      </c>
      <c r="C33" s="13">
        <v>0</v>
      </c>
      <c r="D33" s="13">
        <v>0</v>
      </c>
      <c r="E33" s="13">
        <v>0</v>
      </c>
      <c r="F33" s="13" t="s">
        <v>4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13">
        <v>3</v>
      </c>
      <c r="M33" s="22">
        <f>SUMIFS(B33:L33,B33:L33,"&lt;&gt;NA",$B$34:$L$34,"&lt;&gt;NA")</f>
        <v>4</v>
      </c>
    </row>
    <row r="34" spans="1:13" x14ac:dyDescent="0.2">
      <c r="A34" s="12" t="s">
        <v>18</v>
      </c>
      <c r="B34" s="13">
        <v>153</v>
      </c>
      <c r="C34" s="13">
        <v>388</v>
      </c>
      <c r="D34" s="13">
        <v>28</v>
      </c>
      <c r="E34" s="13">
        <v>28</v>
      </c>
      <c r="F34" s="13" t="s">
        <v>4</v>
      </c>
      <c r="G34" s="13">
        <v>282</v>
      </c>
      <c r="H34" s="13">
        <v>64</v>
      </c>
      <c r="I34" s="13">
        <v>16</v>
      </c>
      <c r="J34" s="13">
        <v>168</v>
      </c>
      <c r="K34" s="13">
        <v>175</v>
      </c>
      <c r="L34" s="13">
        <v>1625</v>
      </c>
      <c r="M34" s="22">
        <f>SUMIFS(B34:L34,B33:L33,"&lt;&gt;NA",$B$33:$L$33,"&lt;&gt;NA")</f>
        <v>2927</v>
      </c>
    </row>
    <row r="35" spans="1:13" ht="25.5" x14ac:dyDescent="0.2">
      <c r="A35" s="12" t="s">
        <v>41</v>
      </c>
      <c r="B35" s="2">
        <f>IF(OR(OR(B32="",B32="NA"),OR(B$34="", B$34="NA")),"NA",B32*100/B$34)</f>
        <v>0</v>
      </c>
      <c r="C35" s="2">
        <f t="shared" ref="C35:L36" si="9">IF(OR(OR(C32="",C32="NA"),OR(C$34="", C$34="NA")),"NA",C32*100/C$34)</f>
        <v>0</v>
      </c>
      <c r="D35" s="2">
        <f t="shared" si="9"/>
        <v>0</v>
      </c>
      <c r="E35" s="2">
        <f t="shared" ref="E35:H36" si="10">IF(OR(OR(E32="",E32="NA"),OR(E$34="", E$34="NA")),"NA",E32*100/E$34)</f>
        <v>0</v>
      </c>
      <c r="F35" s="2" t="str">
        <f>IF(OR(OR(F32="",F32="NA"),OR(F$34="", F$34="NA")),"NA",F32*100/F$34)</f>
        <v>NA</v>
      </c>
      <c r="G35" s="2">
        <f t="shared" si="10"/>
        <v>0</v>
      </c>
      <c r="H35" s="2">
        <f t="shared" si="10"/>
        <v>0</v>
      </c>
      <c r="I35" s="2">
        <f t="shared" si="9"/>
        <v>0</v>
      </c>
      <c r="J35" s="2">
        <f t="shared" si="9"/>
        <v>0</v>
      </c>
      <c r="K35" s="2">
        <f t="shared" si="9"/>
        <v>0.5714285714285714</v>
      </c>
      <c r="L35" s="2">
        <f t="shared" si="9"/>
        <v>6.1538461538461542E-2</v>
      </c>
      <c r="M35" s="23">
        <f>SUMIFS(B32:L32,B32:L32,"&lt;&gt;NA",$B$34:$L$34,"&lt;&gt;NA")*100/SUMIFS($B$34:$L$34,B32:L32,"&lt;&gt;NA",$B$34:$L$34,"&lt;&gt;NA")</f>
        <v>6.8329347454731806E-2</v>
      </c>
    </row>
    <row r="36" spans="1:13" ht="25.5" x14ac:dyDescent="0.2">
      <c r="A36" s="12" t="s">
        <v>42</v>
      </c>
      <c r="B36" s="2">
        <f>IF(OR(OR(B33="",B33="NA"),OR(B$34="", B$34="NA")),"NA",B33*100/B$34)</f>
        <v>0</v>
      </c>
      <c r="C36" s="2">
        <f t="shared" si="9"/>
        <v>0</v>
      </c>
      <c r="D36" s="2">
        <f t="shared" si="9"/>
        <v>0</v>
      </c>
      <c r="E36" s="2">
        <f t="shared" si="10"/>
        <v>0</v>
      </c>
      <c r="F36" s="2" t="str">
        <f>IF(OR(OR(F33="",F33="NA"),OR(F$34="", F$34="NA")),"NA",F33*100/F$34)</f>
        <v>NA</v>
      </c>
      <c r="G36" s="2">
        <f t="shared" si="10"/>
        <v>0</v>
      </c>
      <c r="H36" s="2">
        <f t="shared" si="10"/>
        <v>0</v>
      </c>
      <c r="I36" s="2">
        <f t="shared" si="9"/>
        <v>0</v>
      </c>
      <c r="J36" s="2">
        <f t="shared" si="9"/>
        <v>0</v>
      </c>
      <c r="K36" s="2">
        <f t="shared" si="9"/>
        <v>0.5714285714285714</v>
      </c>
      <c r="L36" s="2">
        <f t="shared" si="9"/>
        <v>0.18461538461538463</v>
      </c>
      <c r="M36" s="23">
        <f>SUMIFS(B33:L33,B33:L33,"&lt;&gt;NA",$B$34:$L$34,"&lt;&gt;NA")*100/SUMIFS($B$34:$L$34,B33:L33,"&lt;&gt;NA",$B$34:$L$34,"&lt;&gt;NA")</f>
        <v>0.13665869490946361</v>
      </c>
    </row>
  </sheetData>
  <dataValidations count="1">
    <dataValidation type="list" allowBlank="1" showInputMessage="1" showErrorMessage="1" sqref="F1" xr:uid="{90C540C6-FB9C-4F9C-8035-F46F10E464F1}">
      <formula1>"Australia,Brazil,Canada,Denmark,Ireland,Mexico,Netherlands,New Zealand,Norway,UK,USA"</formula1>
    </dataValidation>
  </dataValidations>
  <pageMargins left="0.511811024" right="0.511811024" top="0.78740157499999996" bottom="0.78740157499999996" header="0.31496062000000002" footer="0.31496062000000002"/>
  <pageSetup paperSize="9" scale="6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6"/>
  <sheetViews>
    <sheetView zoomScaleNormal="100" workbookViewId="0">
      <pane ySplit="1" topLeftCell="A2" activePane="bottomLeft" state="frozen"/>
      <selection activeCell="M28" sqref="M28"/>
      <selection pane="bottomLeft" activeCell="M28" sqref="M28"/>
    </sheetView>
  </sheetViews>
  <sheetFormatPr defaultColWidth="8.85546875" defaultRowHeight="14.25" x14ac:dyDescent="0.2"/>
  <cols>
    <col min="1" max="1" width="32.7109375" style="5" bestFit="1" customWidth="1"/>
    <col min="2" max="12" width="16.7109375" style="5" customWidth="1"/>
    <col min="13" max="13" width="24.7109375" style="5" bestFit="1" customWidth="1"/>
    <col min="14" max="16384" width="8.85546875" style="11"/>
  </cols>
  <sheetData>
    <row r="1" spans="1:13" ht="22.5" x14ac:dyDescent="0.2">
      <c r="A1" s="7">
        <v>2013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47</v>
      </c>
      <c r="G1" s="8" t="s">
        <v>26</v>
      </c>
      <c r="H1" s="8" t="s">
        <v>23</v>
      </c>
      <c r="I1" s="8" t="s">
        <v>24</v>
      </c>
      <c r="J1" s="8" t="s">
        <v>25</v>
      </c>
      <c r="K1" s="8" t="s">
        <v>27</v>
      </c>
      <c r="L1" s="8" t="s">
        <v>28</v>
      </c>
      <c r="M1" s="8" t="s">
        <v>52</v>
      </c>
    </row>
    <row r="2" spans="1:13" x14ac:dyDescent="0.2">
      <c r="A2" s="12" t="s">
        <v>0</v>
      </c>
      <c r="B2" s="13">
        <v>0</v>
      </c>
      <c r="C2" s="13">
        <v>3</v>
      </c>
      <c r="D2" s="13">
        <v>0</v>
      </c>
      <c r="E2" s="13">
        <v>0</v>
      </c>
      <c r="F2" s="13" t="s">
        <v>4</v>
      </c>
      <c r="G2" s="13">
        <v>1</v>
      </c>
      <c r="H2" s="13">
        <v>2</v>
      </c>
      <c r="I2" s="13">
        <v>0</v>
      </c>
      <c r="J2" s="13">
        <v>0</v>
      </c>
      <c r="K2" s="13">
        <v>1</v>
      </c>
      <c r="L2" s="13">
        <v>3</v>
      </c>
      <c r="M2" s="22">
        <f>SUMIFS(B2:L2,B2:L2,"&lt;&gt;NA",$B$6:$L$6,"&lt;&gt;NA")</f>
        <v>10</v>
      </c>
    </row>
    <row r="3" spans="1:13" x14ac:dyDescent="0.2">
      <c r="A3" s="12" t="s">
        <v>1</v>
      </c>
      <c r="B3" s="13">
        <v>2</v>
      </c>
      <c r="C3" s="13">
        <v>50</v>
      </c>
      <c r="D3" s="13">
        <v>1</v>
      </c>
      <c r="E3" s="13">
        <v>0</v>
      </c>
      <c r="F3" s="13" t="s">
        <v>4</v>
      </c>
      <c r="G3" s="13">
        <v>18</v>
      </c>
      <c r="H3" s="13">
        <v>9</v>
      </c>
      <c r="I3" s="13">
        <v>0</v>
      </c>
      <c r="J3" s="13">
        <v>29</v>
      </c>
      <c r="K3" s="13">
        <v>35</v>
      </c>
      <c r="L3" s="13">
        <v>39</v>
      </c>
      <c r="M3" s="22">
        <f>SUMIFS(B3:L3,B3:L3,"&lt;&gt;NA",$B$6:$L$6,"&lt;&gt;NA")</f>
        <v>183</v>
      </c>
    </row>
    <row r="4" spans="1:13" x14ac:dyDescent="0.2">
      <c r="A4" s="12" t="s">
        <v>2</v>
      </c>
      <c r="B4" s="13">
        <v>26</v>
      </c>
      <c r="C4" s="13" t="s">
        <v>4</v>
      </c>
      <c r="D4" s="13">
        <v>10</v>
      </c>
      <c r="E4" s="13">
        <v>8</v>
      </c>
      <c r="F4" s="13" t="s">
        <v>4</v>
      </c>
      <c r="G4" s="13">
        <v>22</v>
      </c>
      <c r="H4" s="13">
        <v>23</v>
      </c>
      <c r="I4" s="13">
        <v>2</v>
      </c>
      <c r="J4" s="13">
        <v>61</v>
      </c>
      <c r="K4" s="13">
        <v>85</v>
      </c>
      <c r="L4" s="13">
        <v>111</v>
      </c>
      <c r="M4" s="22">
        <f>SUMIFS(B4:L4,B4:L4,"&lt;&gt;NA",$B$6:$L$6,"&lt;&gt;NA")</f>
        <v>348</v>
      </c>
    </row>
    <row r="5" spans="1:13" x14ac:dyDescent="0.2">
      <c r="A5" s="12" t="s">
        <v>3</v>
      </c>
      <c r="B5" s="13">
        <v>12</v>
      </c>
      <c r="C5" s="13" t="s">
        <v>4</v>
      </c>
      <c r="D5" s="13">
        <v>5</v>
      </c>
      <c r="E5" s="13">
        <v>2</v>
      </c>
      <c r="F5" s="13" t="s">
        <v>4</v>
      </c>
      <c r="G5" s="13">
        <v>72</v>
      </c>
      <c r="H5" s="13">
        <v>2</v>
      </c>
      <c r="I5" s="13">
        <v>1</v>
      </c>
      <c r="J5" s="13">
        <v>94</v>
      </c>
      <c r="K5" s="13" t="s">
        <v>4</v>
      </c>
      <c r="L5" s="13">
        <v>35</v>
      </c>
      <c r="M5" s="22">
        <f>SUMIFS(B5:L5,B5:L5,"&lt;&gt;NA",$B$6:$L$6,"&lt;&gt;NA")</f>
        <v>223</v>
      </c>
    </row>
    <row r="6" spans="1:13" x14ac:dyDescent="0.2">
      <c r="A6" s="12" t="s">
        <v>5</v>
      </c>
      <c r="B6" s="13">
        <v>13358703</v>
      </c>
      <c r="C6" s="13">
        <v>82207499</v>
      </c>
      <c r="D6" s="13">
        <v>4920609</v>
      </c>
      <c r="E6" s="13">
        <v>5867222</v>
      </c>
      <c r="F6" s="13" t="s">
        <v>4</v>
      </c>
      <c r="G6" s="13">
        <v>56424573</v>
      </c>
      <c r="H6" s="13">
        <v>7783813</v>
      </c>
      <c r="I6" s="13">
        <v>1234888</v>
      </c>
      <c r="J6" s="13">
        <v>50031642</v>
      </c>
      <c r="K6" s="13">
        <v>66600000</v>
      </c>
      <c r="L6" s="13">
        <v>120539256</v>
      </c>
      <c r="M6" s="23">
        <f>SUMIFS(B6:L6,B6:L6,"&lt;&gt;NA",$B$5:$L$5,"&lt;&gt;NA")</f>
        <v>260160706</v>
      </c>
    </row>
    <row r="7" spans="1:13" x14ac:dyDescent="0.2">
      <c r="A7" s="12" t="s">
        <v>29</v>
      </c>
      <c r="B7" s="2">
        <f>IF(OR(OR(B2="",B2="NA"), OR(B$6="",B$6="NA")),"NA",B2*1000000/B$6)</f>
        <v>0</v>
      </c>
      <c r="C7" s="2">
        <f t="shared" ref="C7:L10" si="0">IF(OR(OR(C2="",C2="NA"), OR(C$6="",C$6="NA")),"NA",C2*1000000/C$6)</f>
        <v>3.649302115370278E-2</v>
      </c>
      <c r="D7" s="2">
        <f t="shared" si="0"/>
        <v>0</v>
      </c>
      <c r="E7" s="2">
        <f t="shared" si="0"/>
        <v>0</v>
      </c>
      <c r="F7" s="2" t="str">
        <f t="shared" si="0"/>
        <v>NA</v>
      </c>
      <c r="G7" s="2">
        <f t="shared" ref="G7:G10" si="1">IF(OR(OR(G2="",G2="NA"), OR(G$6="",G$6="NA")),"NA",G2*1000000/G$6)</f>
        <v>1.7722774791756067E-2</v>
      </c>
      <c r="H7" s="2">
        <f t="shared" si="0"/>
        <v>0.25694348001422951</v>
      </c>
      <c r="I7" s="2">
        <f t="shared" si="0"/>
        <v>0</v>
      </c>
      <c r="J7" s="2">
        <f t="shared" si="0"/>
        <v>0</v>
      </c>
      <c r="K7" s="2">
        <f t="shared" si="0"/>
        <v>1.5015015015015015E-2</v>
      </c>
      <c r="L7" s="2">
        <f t="shared" si="0"/>
        <v>2.4888157597388855E-2</v>
      </c>
      <c r="M7" s="23">
        <f>SUMIFS(B2:L2,B2:L2,"&lt;&gt;NA",$B$6:$L$6,"&lt;&gt;NA")*1000000/SUMIFS($B$6:$L$6,B2:L2,"&lt;&gt;NA",$B$6:$L$6,"&lt;&gt;NA")</f>
        <v>2.4451778592421383E-2</v>
      </c>
    </row>
    <row r="8" spans="1:13" x14ac:dyDescent="0.2">
      <c r="A8" s="12" t="s">
        <v>30</v>
      </c>
      <c r="B8" s="2">
        <f t="shared" ref="B8:L10" si="2">IF(OR(OR(B3="",B3="NA"), OR(B$6="",B$6="NA")),"NA",B3*1000000/B$6)</f>
        <v>0.14971513327304306</v>
      </c>
      <c r="C8" s="2">
        <f t="shared" si="2"/>
        <v>0.60821701922837967</v>
      </c>
      <c r="D8" s="2">
        <f t="shared" si="2"/>
        <v>0.20322687699835529</v>
      </c>
      <c r="E8" s="2">
        <f t="shared" si="2"/>
        <v>0</v>
      </c>
      <c r="F8" s="2" t="str">
        <f t="shared" si="0"/>
        <v>NA</v>
      </c>
      <c r="G8" s="2">
        <f t="shared" si="1"/>
        <v>0.31900994625160922</v>
      </c>
      <c r="H8" s="2">
        <f t="shared" si="2"/>
        <v>1.156245660064033</v>
      </c>
      <c r="I8" s="2">
        <f t="shared" si="2"/>
        <v>0</v>
      </c>
      <c r="J8" s="2">
        <f t="shared" si="2"/>
        <v>0.57963318493524563</v>
      </c>
      <c r="K8" s="2">
        <f t="shared" si="2"/>
        <v>0.52552552552552556</v>
      </c>
      <c r="L8" s="2">
        <f t="shared" si="2"/>
        <v>0.32354604876605508</v>
      </c>
      <c r="M8" s="23">
        <f>SUMIFS(B3:L3,B3:L3,"&lt;&gt;NA",$B$6:$L$6,"&lt;&gt;NA")*1000000/SUMIFS($B$6:$L$6,B3:L3,"&lt;&gt;NA",$B$6:$L$6,"&lt;&gt;NA")</f>
        <v>0.44746754824131135</v>
      </c>
    </row>
    <row r="9" spans="1:13" ht="25.5" x14ac:dyDescent="0.2">
      <c r="A9" s="12" t="s">
        <v>31</v>
      </c>
      <c r="B9" s="2">
        <f t="shared" si="2"/>
        <v>1.9462967325495597</v>
      </c>
      <c r="C9" s="2" t="str">
        <f t="shared" si="2"/>
        <v>NA</v>
      </c>
      <c r="D9" s="2">
        <f t="shared" si="2"/>
        <v>2.0322687699835527</v>
      </c>
      <c r="E9" s="2">
        <f t="shared" si="2"/>
        <v>1.3635072952753449</v>
      </c>
      <c r="F9" s="2" t="str">
        <f t="shared" si="0"/>
        <v>NA</v>
      </c>
      <c r="G9" s="2">
        <f t="shared" si="1"/>
        <v>0.38990104541863346</v>
      </c>
      <c r="H9" s="2">
        <f t="shared" si="2"/>
        <v>2.9548500201636396</v>
      </c>
      <c r="I9" s="2">
        <f t="shared" si="2"/>
        <v>1.619580075278082</v>
      </c>
      <c r="J9" s="2">
        <f t="shared" si="2"/>
        <v>1.2192284234844821</v>
      </c>
      <c r="K9" s="2">
        <f t="shared" si="2"/>
        <v>1.2762762762762763</v>
      </c>
      <c r="L9" s="2">
        <f t="shared" si="2"/>
        <v>0.9208618311033876</v>
      </c>
      <c r="M9" s="23">
        <f>SUMIFS(B4:L4,B4:L4,"&lt;&gt;NA",$B$6:$L$6,"&lt;&gt;NA")*1000000/SUMIFS($B$6:$L$6,B4:L4,"&lt;&gt;NA",$B$6:$L$6,"&lt;&gt;NA")</f>
        <v>1.064999535164427</v>
      </c>
    </row>
    <row r="10" spans="1:13" ht="25.5" x14ac:dyDescent="0.2">
      <c r="A10" s="12" t="s">
        <v>32</v>
      </c>
      <c r="B10" s="2">
        <f t="shared" si="2"/>
        <v>0.89829079963825831</v>
      </c>
      <c r="C10" s="2" t="str">
        <f t="shared" si="2"/>
        <v>NA</v>
      </c>
      <c r="D10" s="2">
        <f t="shared" si="2"/>
        <v>1.0161343849917763</v>
      </c>
      <c r="E10" s="2">
        <f t="shared" si="2"/>
        <v>0.34087682381883622</v>
      </c>
      <c r="F10" s="2" t="str">
        <f t="shared" si="0"/>
        <v>NA</v>
      </c>
      <c r="G10" s="2">
        <f t="shared" si="1"/>
        <v>1.2760397850064369</v>
      </c>
      <c r="H10" s="2">
        <f t="shared" si="2"/>
        <v>0.25694348001422951</v>
      </c>
      <c r="I10" s="2">
        <f t="shared" si="2"/>
        <v>0.809790037639041</v>
      </c>
      <c r="J10" s="2">
        <f t="shared" si="2"/>
        <v>1.8788110132383822</v>
      </c>
      <c r="K10" s="2" t="str">
        <f t="shared" si="2"/>
        <v>NA</v>
      </c>
      <c r="L10" s="2">
        <f t="shared" si="2"/>
        <v>0.2903618386362033</v>
      </c>
      <c r="M10" s="23">
        <f>SUMIFS(B5:L5,B5:L5,"&lt;&gt;NA",$B$6:$L$6,"&lt;&gt;NA")*1000000/SUMIFS($B$6:$L$6,B5:L5,"&lt;&gt;NA",$B$6:$L$6,"&lt;&gt;NA")</f>
        <v>0.85716249555380586</v>
      </c>
    </row>
    <row r="11" spans="1:13" ht="22.5" x14ac:dyDescent="0.2">
      <c r="A11" s="7"/>
      <c r="B11" s="10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12" t="s">
        <v>6</v>
      </c>
      <c r="B12" s="13">
        <v>0</v>
      </c>
      <c r="C12" s="13">
        <v>2</v>
      </c>
      <c r="D12" s="13">
        <v>0</v>
      </c>
      <c r="E12" s="13">
        <v>1</v>
      </c>
      <c r="F12" s="13" t="s">
        <v>4</v>
      </c>
      <c r="G12" s="13">
        <v>0</v>
      </c>
      <c r="H12" s="13">
        <v>0</v>
      </c>
      <c r="I12" s="13">
        <v>0</v>
      </c>
      <c r="J12" s="13">
        <v>2</v>
      </c>
      <c r="K12" s="13">
        <v>3</v>
      </c>
      <c r="L12" s="13" t="s">
        <v>4</v>
      </c>
      <c r="M12" s="22">
        <f>SUMIFS(B12:L12,B12:L12,"&lt;&gt;NA",$B$16:$L$16,"&lt;&gt;NA")</f>
        <v>8</v>
      </c>
    </row>
    <row r="13" spans="1:13" x14ac:dyDescent="0.2">
      <c r="A13" s="12" t="s">
        <v>7</v>
      </c>
      <c r="B13" s="2">
        <v>0</v>
      </c>
      <c r="C13" s="2" t="s">
        <v>4</v>
      </c>
      <c r="D13" s="2">
        <v>0</v>
      </c>
      <c r="E13" s="2">
        <v>600</v>
      </c>
      <c r="F13" s="2" t="s">
        <v>4</v>
      </c>
      <c r="G13" s="2">
        <v>0</v>
      </c>
      <c r="H13" s="2">
        <v>0</v>
      </c>
      <c r="I13" s="2">
        <v>0</v>
      </c>
      <c r="J13" s="2">
        <v>2992</v>
      </c>
      <c r="K13" s="2">
        <v>2323</v>
      </c>
      <c r="L13" s="2" t="s">
        <v>4</v>
      </c>
      <c r="M13" s="22">
        <f>SUMIFS(B13:L13,B13:L13,"&lt;&gt;NA",$B$16:$L$16,"&lt;&gt;NA")</f>
        <v>5915</v>
      </c>
    </row>
    <row r="14" spans="1:13" x14ac:dyDescent="0.2">
      <c r="A14" s="12" t="s">
        <v>8</v>
      </c>
      <c r="B14" s="13">
        <v>19</v>
      </c>
      <c r="C14" s="13">
        <v>12</v>
      </c>
      <c r="D14" s="13">
        <v>6</v>
      </c>
      <c r="E14" s="13">
        <v>4</v>
      </c>
      <c r="F14" s="13" t="s">
        <v>4</v>
      </c>
      <c r="G14" s="13">
        <v>0</v>
      </c>
      <c r="H14" s="13">
        <v>6</v>
      </c>
      <c r="I14" s="13">
        <v>0</v>
      </c>
      <c r="J14" s="13">
        <v>6</v>
      </c>
      <c r="K14" s="13">
        <v>15</v>
      </c>
      <c r="L14" s="13" t="s">
        <v>4</v>
      </c>
      <c r="M14" s="22">
        <f>SUMIFS(B14:L14,B14:L14,"&lt;&gt;NA",$B$16:$L$16,"&lt;&gt;NA")</f>
        <v>68</v>
      </c>
    </row>
    <row r="15" spans="1:13" x14ac:dyDescent="0.2">
      <c r="A15" s="12" t="s">
        <v>9</v>
      </c>
      <c r="B15" s="2">
        <v>62</v>
      </c>
      <c r="C15" s="2" t="s">
        <v>4</v>
      </c>
      <c r="D15" s="2">
        <v>43.7</v>
      </c>
      <c r="E15" s="2">
        <v>162</v>
      </c>
      <c r="F15" s="2" t="s">
        <v>4</v>
      </c>
      <c r="G15" s="2">
        <v>0</v>
      </c>
      <c r="H15" s="2">
        <v>1064</v>
      </c>
      <c r="I15" s="2">
        <v>0</v>
      </c>
      <c r="J15" s="2">
        <v>392</v>
      </c>
      <c r="K15" s="2">
        <v>1099.7</v>
      </c>
      <c r="L15" s="2" t="s">
        <v>4</v>
      </c>
      <c r="M15" s="22">
        <f>SUMIFS(B15:L15,B15:L15,"&lt;&gt;NA",$B$16:$L$16,"&lt;&gt;NA")</f>
        <v>2823.4</v>
      </c>
    </row>
    <row r="16" spans="1:13" x14ac:dyDescent="0.2">
      <c r="A16" s="12" t="s">
        <v>10</v>
      </c>
      <c r="B16" s="2">
        <v>318</v>
      </c>
      <c r="C16" s="2">
        <v>130.9</v>
      </c>
      <c r="D16" s="2">
        <v>38.6</v>
      </c>
      <c r="E16" s="2">
        <v>31</v>
      </c>
      <c r="F16" s="2" t="s">
        <v>4</v>
      </c>
      <c r="G16" s="2">
        <v>148</v>
      </c>
      <c r="H16" s="2">
        <v>99</v>
      </c>
      <c r="I16" s="2">
        <v>27</v>
      </c>
      <c r="J16" s="2">
        <v>662.37</v>
      </c>
      <c r="K16" s="2">
        <v>208</v>
      </c>
      <c r="L16" s="2" t="s">
        <v>4</v>
      </c>
      <c r="M16" s="22">
        <f>SUMIFS(B16:L16,B13:L13,"&lt;&gt;NA")</f>
        <v>1531.97</v>
      </c>
    </row>
    <row r="17" spans="1:13" ht="25.5" x14ac:dyDescent="0.2">
      <c r="A17" s="12" t="s">
        <v>33</v>
      </c>
      <c r="B17" s="2">
        <f>IF(OR(OR(B12="",B12="NA"),OR(B$16="", B$16="NA")),"NA", B12*100/B$16)</f>
        <v>0</v>
      </c>
      <c r="C17" s="2">
        <f t="shared" ref="C17:L20" si="3">IF(OR(OR(C12="",C12="NA"),OR(C$16="", C$16="NA")),"NA", C12*100/C$16)</f>
        <v>1.5278838808250572</v>
      </c>
      <c r="D17" s="2">
        <f t="shared" si="3"/>
        <v>0</v>
      </c>
      <c r="E17" s="2">
        <f t="shared" si="3"/>
        <v>3.225806451612903</v>
      </c>
      <c r="F17" s="2" t="str">
        <f t="shared" si="3"/>
        <v>NA</v>
      </c>
      <c r="G17" s="2">
        <f t="shared" ref="G17:G20" si="4">IF(OR(OR(G12="",G12="NA"),OR(G$16="", G$16="NA")),"NA", G12*100/G$16)</f>
        <v>0</v>
      </c>
      <c r="H17" s="2">
        <f t="shared" si="3"/>
        <v>0</v>
      </c>
      <c r="I17" s="2">
        <f t="shared" si="3"/>
        <v>0</v>
      </c>
      <c r="J17" s="2">
        <f t="shared" si="3"/>
        <v>0.3019460422422513</v>
      </c>
      <c r="K17" s="2">
        <f t="shared" si="3"/>
        <v>1.4423076923076923</v>
      </c>
      <c r="L17" s="2" t="str">
        <f t="shared" si="3"/>
        <v>NA</v>
      </c>
      <c r="M17" s="23">
        <f>SUMIFS(B12:L12,B12:L12,"&lt;&gt;NA",$B$16:$L$16,"&lt;&gt;NA")*100/SUMIFS($B$16:$L$16,B12:L12,"&lt;&gt;NA",$B$16:$L$16,"&lt;&gt;NA")</f>
        <v>0.48109593654344601</v>
      </c>
    </row>
    <row r="18" spans="1:13" ht="25.5" x14ac:dyDescent="0.2">
      <c r="A18" s="12" t="s">
        <v>34</v>
      </c>
      <c r="B18" s="2">
        <f t="shared" ref="B18:L20" si="5">IF(OR(OR(B13="",B13="NA"),OR(B$16="", B$16="NA")),"NA", B13*100/B$16)</f>
        <v>0</v>
      </c>
      <c r="C18" s="2" t="str">
        <f t="shared" si="5"/>
        <v>NA</v>
      </c>
      <c r="D18" s="2">
        <f t="shared" si="5"/>
        <v>0</v>
      </c>
      <c r="E18" s="2">
        <f t="shared" si="5"/>
        <v>1935.483870967742</v>
      </c>
      <c r="F18" s="2" t="str">
        <f t="shared" si="3"/>
        <v>NA</v>
      </c>
      <c r="G18" s="2">
        <f t="shared" si="4"/>
        <v>0</v>
      </c>
      <c r="H18" s="2">
        <f t="shared" si="5"/>
        <v>0</v>
      </c>
      <c r="I18" s="2">
        <f t="shared" si="5"/>
        <v>0</v>
      </c>
      <c r="J18" s="2">
        <f t="shared" si="5"/>
        <v>451.71127919440795</v>
      </c>
      <c r="K18" s="2">
        <f t="shared" si="5"/>
        <v>1116.8269230769231</v>
      </c>
      <c r="L18" s="2" t="str">
        <f t="shared" si="5"/>
        <v>NA</v>
      </c>
      <c r="M18" s="23">
        <f>SUMIFS(B13:L13,B13:L13,"&lt;&gt;NA",$B$16:$L$16,"&lt;&gt;NA")*100/SUMIFS($B$16:$L$16,B13:L13,"&lt;&gt;NA",$B$16:$L$16,"&lt;&gt;NA")</f>
        <v>386.1041665306762</v>
      </c>
    </row>
    <row r="19" spans="1:13" ht="25.5" x14ac:dyDescent="0.2">
      <c r="A19" s="12" t="s">
        <v>35</v>
      </c>
      <c r="B19" s="2">
        <f t="shared" si="5"/>
        <v>5.9748427672955975</v>
      </c>
      <c r="C19" s="2">
        <f t="shared" si="5"/>
        <v>9.1673032849503429</v>
      </c>
      <c r="D19" s="2">
        <f t="shared" si="5"/>
        <v>15.544041450777202</v>
      </c>
      <c r="E19" s="2">
        <f t="shared" si="5"/>
        <v>12.903225806451612</v>
      </c>
      <c r="F19" s="2" t="str">
        <f t="shared" si="3"/>
        <v>NA</v>
      </c>
      <c r="G19" s="2">
        <f t="shared" si="4"/>
        <v>0</v>
      </c>
      <c r="H19" s="2">
        <f t="shared" si="5"/>
        <v>6.0606060606060606</v>
      </c>
      <c r="I19" s="2">
        <f t="shared" si="5"/>
        <v>0</v>
      </c>
      <c r="J19" s="2">
        <f t="shared" si="5"/>
        <v>0.9058381267267539</v>
      </c>
      <c r="K19" s="2">
        <f t="shared" si="5"/>
        <v>7.2115384615384617</v>
      </c>
      <c r="L19" s="2" t="str">
        <f t="shared" si="5"/>
        <v>NA</v>
      </c>
      <c r="M19" s="23">
        <f>SUMIFS(B14:L14,B14:L14,"&lt;&gt;NA",$B$16:$L$16,"&lt;&gt;NA")*100/SUMIFS($B$16:$L$16,B14:L14,"&lt;&gt;NA",$B$16:$L$16,"&lt;&gt;NA")</f>
        <v>4.0893154606192912</v>
      </c>
    </row>
    <row r="20" spans="1:13" ht="25.5" x14ac:dyDescent="0.2">
      <c r="A20" s="12" t="s">
        <v>36</v>
      </c>
      <c r="B20" s="2">
        <f t="shared" si="5"/>
        <v>19.49685534591195</v>
      </c>
      <c r="C20" s="2" t="str">
        <f t="shared" si="5"/>
        <v>NA</v>
      </c>
      <c r="D20" s="2">
        <f t="shared" si="5"/>
        <v>113.21243523316062</v>
      </c>
      <c r="E20" s="2">
        <f t="shared" si="5"/>
        <v>522.58064516129036</v>
      </c>
      <c r="F20" s="2" t="str">
        <f t="shared" si="3"/>
        <v>NA</v>
      </c>
      <c r="G20" s="2">
        <f t="shared" si="4"/>
        <v>0</v>
      </c>
      <c r="H20" s="2">
        <f t="shared" si="5"/>
        <v>1074.7474747474748</v>
      </c>
      <c r="I20" s="2">
        <f t="shared" si="5"/>
        <v>0</v>
      </c>
      <c r="J20" s="2">
        <f t="shared" si="5"/>
        <v>59.181424279481256</v>
      </c>
      <c r="K20" s="2">
        <f t="shared" si="5"/>
        <v>528.70192307692309</v>
      </c>
      <c r="L20" s="2" t="str">
        <f t="shared" si="5"/>
        <v>NA</v>
      </c>
      <c r="M20" s="23">
        <f>SUMIFS(B15:L15,B15:L15,"&lt;&gt;NA",$B$16:$L$16,"&lt;&gt;NA")*100/SUMIFS($B$16:$L$16,B15:L15,"&lt;&gt;NA",$B$16:$L$16,"&lt;&gt;NA")</f>
        <v>184.29864814585142</v>
      </c>
    </row>
    <row r="21" spans="1:13" ht="22.5" x14ac:dyDescent="0.2">
      <c r="A21" s="7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12" t="s">
        <v>11</v>
      </c>
      <c r="B22" s="13">
        <v>0</v>
      </c>
      <c r="C22" s="13">
        <v>0</v>
      </c>
      <c r="D22" s="13">
        <v>0</v>
      </c>
      <c r="E22" s="13">
        <v>0</v>
      </c>
      <c r="F22" s="13" t="s">
        <v>4</v>
      </c>
      <c r="G22" s="13">
        <v>2</v>
      </c>
      <c r="H22" s="13">
        <v>0</v>
      </c>
      <c r="I22" s="13">
        <v>0</v>
      </c>
      <c r="J22" s="13">
        <v>0</v>
      </c>
      <c r="K22" s="13">
        <v>1</v>
      </c>
      <c r="L22" s="13">
        <v>3</v>
      </c>
      <c r="M22" s="22">
        <f>SUMIFS(B22:L22,B22:L22,"&lt;&gt;NA",$B$26:$L$26,"&lt;&gt;NA")</f>
        <v>6</v>
      </c>
    </row>
    <row r="23" spans="1:13" x14ac:dyDescent="0.2">
      <c r="A23" s="12" t="s">
        <v>12</v>
      </c>
      <c r="B23" s="13">
        <v>3</v>
      </c>
      <c r="C23" s="13">
        <v>1</v>
      </c>
      <c r="D23" s="13">
        <v>0</v>
      </c>
      <c r="E23" s="13">
        <v>1</v>
      </c>
      <c r="F23" s="13" t="s">
        <v>4</v>
      </c>
      <c r="G23" s="13">
        <v>21</v>
      </c>
      <c r="H23" s="13">
        <v>0</v>
      </c>
      <c r="I23" s="13">
        <v>0</v>
      </c>
      <c r="J23" s="13">
        <v>0</v>
      </c>
      <c r="K23" s="13">
        <v>0</v>
      </c>
      <c r="L23" s="13">
        <v>4</v>
      </c>
      <c r="M23" s="22">
        <f>SUMIFS(B23:L23,B23:L23,"&lt;&gt;NA",$B$26:$L$26,"&lt;&gt;NA")</f>
        <v>30</v>
      </c>
    </row>
    <row r="24" spans="1:13" x14ac:dyDescent="0.2">
      <c r="A24" s="12" t="s">
        <v>13</v>
      </c>
      <c r="B24" s="13">
        <v>0</v>
      </c>
      <c r="C24" s="13">
        <v>1</v>
      </c>
      <c r="D24" s="13">
        <v>0</v>
      </c>
      <c r="E24" s="13">
        <v>0</v>
      </c>
      <c r="F24" s="13" t="s">
        <v>4</v>
      </c>
      <c r="G24" s="13">
        <v>3</v>
      </c>
      <c r="H24" s="13">
        <v>0</v>
      </c>
      <c r="I24" s="13">
        <v>0</v>
      </c>
      <c r="J24" s="13">
        <v>0</v>
      </c>
      <c r="K24" s="13">
        <v>0</v>
      </c>
      <c r="L24" s="13">
        <v>6</v>
      </c>
      <c r="M24" s="22">
        <f>SUMIFS(B24:L24,B24:L24,"&lt;&gt;NA",$B$26:$L$26,"&lt;&gt;NA")</f>
        <v>10</v>
      </c>
    </row>
    <row r="25" spans="1:13" x14ac:dyDescent="0.2">
      <c r="A25" s="12" t="s">
        <v>14</v>
      </c>
      <c r="B25" s="13">
        <v>4</v>
      </c>
      <c r="C25" s="13">
        <v>4</v>
      </c>
      <c r="D25" s="13">
        <v>0</v>
      </c>
      <c r="E25" s="13">
        <v>3</v>
      </c>
      <c r="F25" s="13" t="s">
        <v>4</v>
      </c>
      <c r="G25" s="13">
        <v>5</v>
      </c>
      <c r="H25" s="13">
        <v>2</v>
      </c>
      <c r="I25" s="13">
        <v>0</v>
      </c>
      <c r="J25" s="13">
        <v>0</v>
      </c>
      <c r="K25" s="13">
        <v>3</v>
      </c>
      <c r="L25" s="13">
        <v>8</v>
      </c>
      <c r="M25" s="22">
        <f>SUMIFS(B25:L25,B25:L25,"&lt;&gt;NA",$B$26:$L$26,"&lt;&gt;NA")</f>
        <v>29</v>
      </c>
    </row>
    <row r="26" spans="1:13" x14ac:dyDescent="0.2">
      <c r="A26" s="12" t="s">
        <v>15</v>
      </c>
      <c r="B26" s="13">
        <v>144</v>
      </c>
      <c r="C26" s="13">
        <v>222</v>
      </c>
      <c r="D26" s="13">
        <v>11.9</v>
      </c>
      <c r="E26" s="13">
        <v>27</v>
      </c>
      <c r="F26" s="13" t="s">
        <v>4</v>
      </c>
      <c r="G26" s="13">
        <v>338</v>
      </c>
      <c r="H26" s="13">
        <v>172</v>
      </c>
      <c r="I26" s="13">
        <v>8</v>
      </c>
      <c r="J26" s="13">
        <v>100</v>
      </c>
      <c r="K26" s="13">
        <v>335</v>
      </c>
      <c r="L26" s="13">
        <v>2701</v>
      </c>
      <c r="M26" s="22">
        <f>SUMIFS(B26:L26,B25:L25,"&lt;&gt;NA",$B$25:$L$25,"&lt;&gt;NA")</f>
        <v>4058.9</v>
      </c>
    </row>
    <row r="27" spans="1:13" ht="16.899999999999999" customHeight="1" x14ac:dyDescent="0.2">
      <c r="A27" s="12" t="s">
        <v>37</v>
      </c>
      <c r="B27" s="2">
        <f>IF(OR(OR(B22="",B22="NA"),OR(B$26="",B$26="NA")),"NA",B22*100/B$26)</f>
        <v>0</v>
      </c>
      <c r="C27" s="2">
        <f t="shared" ref="C27:L30" si="6">IF(OR(OR(C22="",C22="NA"),OR(C$26="",C$26="NA")),"NA",C22*100/C$26)</f>
        <v>0</v>
      </c>
      <c r="D27" s="2">
        <f t="shared" si="6"/>
        <v>0</v>
      </c>
      <c r="E27" s="2">
        <f t="shared" si="6"/>
        <v>0</v>
      </c>
      <c r="F27" s="2" t="str">
        <f t="shared" si="6"/>
        <v>NA</v>
      </c>
      <c r="G27" s="2">
        <f t="shared" ref="G27:G30" si="7">IF(OR(OR(G22="",G22="NA"),OR(G$26="",G$26="NA")),"NA",G22*100/G$26)</f>
        <v>0.59171597633136097</v>
      </c>
      <c r="H27" s="2">
        <f t="shared" si="6"/>
        <v>0</v>
      </c>
      <c r="I27" s="2">
        <f t="shared" si="6"/>
        <v>0</v>
      </c>
      <c r="J27" s="2">
        <f t="shared" si="6"/>
        <v>0</v>
      </c>
      <c r="K27" s="2">
        <f t="shared" si="6"/>
        <v>0.29850746268656714</v>
      </c>
      <c r="L27" s="2">
        <f t="shared" si="6"/>
        <v>0.11106997408367271</v>
      </c>
      <c r="M27" s="23">
        <f>SUMIFS(B22:L22,B22:L22,"&lt;&gt;NA",$B$26:$L$26,"&lt;&gt;NA")*100/SUMIFS($B$26:$L$26,B22:L22,"&lt;&gt;NA",$B$26:$L$26,"&lt;&gt;NA")</f>
        <v>0.14782330187981965</v>
      </c>
    </row>
    <row r="28" spans="1:13" ht="25.5" x14ac:dyDescent="0.2">
      <c r="A28" s="12" t="s">
        <v>38</v>
      </c>
      <c r="B28" s="2">
        <f t="shared" ref="B28:L30" si="8">IF(OR(OR(B23="",B23="NA"),OR(B$26="",B$26="NA")),"NA",B23*100/B$26)</f>
        <v>2.0833333333333335</v>
      </c>
      <c r="C28" s="2">
        <f t="shared" si="8"/>
        <v>0.45045045045045046</v>
      </c>
      <c r="D28" s="2">
        <f t="shared" si="8"/>
        <v>0</v>
      </c>
      <c r="E28" s="2">
        <f t="shared" si="8"/>
        <v>3.7037037037037037</v>
      </c>
      <c r="F28" s="2" t="str">
        <f t="shared" si="6"/>
        <v>NA</v>
      </c>
      <c r="G28" s="2">
        <f t="shared" si="7"/>
        <v>6.2130177514792901</v>
      </c>
      <c r="H28" s="2">
        <f t="shared" si="8"/>
        <v>0</v>
      </c>
      <c r="I28" s="2">
        <f t="shared" si="8"/>
        <v>0</v>
      </c>
      <c r="J28" s="2">
        <f t="shared" si="8"/>
        <v>0</v>
      </c>
      <c r="K28" s="2">
        <f t="shared" si="8"/>
        <v>0</v>
      </c>
      <c r="L28" s="2">
        <f t="shared" si="8"/>
        <v>0.1480932987782303</v>
      </c>
      <c r="M28" s="23">
        <f>SUMIFS(B23:L23,B23:L23,"&lt;&gt;NA",$B$26:$L$26,"&lt;&gt;NA")*100/SUMIFS($B$26:$L$26,B23:L23,"&lt;&gt;NA",$B$26:$L$26,"&lt;&gt;NA")</f>
        <v>0.73911650939909823</v>
      </c>
    </row>
    <row r="29" spans="1:13" x14ac:dyDescent="0.2">
      <c r="A29" s="12" t="s">
        <v>39</v>
      </c>
      <c r="B29" s="2">
        <f t="shared" si="8"/>
        <v>0</v>
      </c>
      <c r="C29" s="2">
        <f t="shared" si="8"/>
        <v>0.45045045045045046</v>
      </c>
      <c r="D29" s="2">
        <f t="shared" si="8"/>
        <v>0</v>
      </c>
      <c r="E29" s="2">
        <f t="shared" si="8"/>
        <v>0</v>
      </c>
      <c r="F29" s="2" t="str">
        <f t="shared" si="6"/>
        <v>NA</v>
      </c>
      <c r="G29" s="2">
        <f t="shared" si="7"/>
        <v>0.8875739644970414</v>
      </c>
      <c r="H29" s="2">
        <f t="shared" si="8"/>
        <v>0</v>
      </c>
      <c r="I29" s="2">
        <f t="shared" si="8"/>
        <v>0</v>
      </c>
      <c r="J29" s="2">
        <f t="shared" si="8"/>
        <v>0</v>
      </c>
      <c r="K29" s="2">
        <f t="shared" si="8"/>
        <v>0</v>
      </c>
      <c r="L29" s="2">
        <f t="shared" si="8"/>
        <v>0.22213994816734542</v>
      </c>
      <c r="M29" s="23">
        <f>SUMIFS(B24:L24,B24:L24,"&lt;&gt;NA",$B$26:$L$26,"&lt;&gt;NA")*100/SUMIFS($B$26:$L$26,B24:L24,"&lt;&gt;NA",$B$26:$L$26,"&lt;&gt;NA")</f>
        <v>0.24637216979969942</v>
      </c>
    </row>
    <row r="30" spans="1:13" ht="25.5" x14ac:dyDescent="0.2">
      <c r="A30" s="12" t="s">
        <v>40</v>
      </c>
      <c r="B30" s="2">
        <f t="shared" si="8"/>
        <v>2.7777777777777777</v>
      </c>
      <c r="C30" s="2">
        <f t="shared" si="8"/>
        <v>1.8018018018018018</v>
      </c>
      <c r="D30" s="2">
        <f t="shared" si="8"/>
        <v>0</v>
      </c>
      <c r="E30" s="2">
        <f t="shared" si="8"/>
        <v>11.111111111111111</v>
      </c>
      <c r="F30" s="2" t="str">
        <f t="shared" si="6"/>
        <v>NA</v>
      </c>
      <c r="G30" s="2">
        <f t="shared" si="7"/>
        <v>1.4792899408284024</v>
      </c>
      <c r="H30" s="2">
        <f t="shared" si="8"/>
        <v>1.1627906976744187</v>
      </c>
      <c r="I30" s="2">
        <f t="shared" si="8"/>
        <v>0</v>
      </c>
      <c r="J30" s="2">
        <f t="shared" si="8"/>
        <v>0</v>
      </c>
      <c r="K30" s="2">
        <f t="shared" si="8"/>
        <v>0.89552238805970152</v>
      </c>
      <c r="L30" s="2">
        <f t="shared" si="8"/>
        <v>0.2961865975564606</v>
      </c>
      <c r="M30" s="23">
        <f>SUMIFS(B25:L25,B25:L25,"&lt;&gt;NA",$B$26:$L$26,"&lt;&gt;NA")*100/SUMIFS($B$26:$L$26,B25:L25,"&lt;&gt;NA",$B$26:$L$26,"&lt;&gt;NA")</f>
        <v>0.71447929241912833</v>
      </c>
    </row>
    <row r="31" spans="1:13" ht="22.5" x14ac:dyDescent="0.2">
      <c r="A31" s="7"/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">
      <c r="A32" s="12" t="s">
        <v>16</v>
      </c>
      <c r="B32" s="13">
        <v>0</v>
      </c>
      <c r="C32" s="13">
        <v>0</v>
      </c>
      <c r="D32" s="13">
        <v>0</v>
      </c>
      <c r="E32" s="13">
        <v>0</v>
      </c>
      <c r="F32" s="13" t="s">
        <v>4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5</v>
      </c>
      <c r="M32" s="22">
        <f>SUMIFS(B32:L32,B32:L32,"&lt;&gt;NA",$B$34:$L$34,"&lt;&gt;NA")</f>
        <v>5</v>
      </c>
    </row>
    <row r="33" spans="1:13" ht="34.15" customHeight="1" x14ac:dyDescent="0.2">
      <c r="A33" s="12" t="s">
        <v>17</v>
      </c>
      <c r="B33" s="13">
        <v>2</v>
      </c>
      <c r="C33" s="13">
        <v>0</v>
      </c>
      <c r="D33" s="13">
        <v>0</v>
      </c>
      <c r="E33" s="13">
        <v>0</v>
      </c>
      <c r="F33" s="13" t="s">
        <v>4</v>
      </c>
      <c r="G33" s="13">
        <v>0</v>
      </c>
      <c r="H33" s="13">
        <v>0</v>
      </c>
      <c r="I33" s="13">
        <v>0</v>
      </c>
      <c r="J33" s="13">
        <v>0</v>
      </c>
      <c r="K33" s="13">
        <v>1</v>
      </c>
      <c r="L33" s="13">
        <v>2</v>
      </c>
      <c r="M33" s="22">
        <f>SUMIFS(B33:L33,B33:L33,"&lt;&gt;NA",$B$34:$L$34,"&lt;&gt;NA")</f>
        <v>5</v>
      </c>
    </row>
    <row r="34" spans="1:13" x14ac:dyDescent="0.2">
      <c r="A34" s="12" t="s">
        <v>18</v>
      </c>
      <c r="B34" s="13">
        <v>99</v>
      </c>
      <c r="C34" s="13">
        <v>609</v>
      </c>
      <c r="D34" s="13">
        <v>36</v>
      </c>
      <c r="E34" s="13">
        <v>27</v>
      </c>
      <c r="F34" s="13" t="s">
        <v>4</v>
      </c>
      <c r="G34" s="13" t="s">
        <v>4</v>
      </c>
      <c r="H34" s="13">
        <v>24</v>
      </c>
      <c r="I34" s="13">
        <v>12</v>
      </c>
      <c r="J34" s="13">
        <v>225</v>
      </c>
      <c r="K34" s="13">
        <v>164</v>
      </c>
      <c r="L34" s="13">
        <v>1618</v>
      </c>
      <c r="M34" s="22">
        <f>SUMIFS(B34:L34,B33:L33,"&lt;&gt;NA",$B$33:$L$33,"&lt;&gt;NA")</f>
        <v>2814</v>
      </c>
    </row>
    <row r="35" spans="1:13" ht="25.5" x14ac:dyDescent="0.2">
      <c r="A35" s="12" t="s">
        <v>41</v>
      </c>
      <c r="B35" s="2">
        <f>IF(OR(OR(B32="",B32="NA"),OR(B$34="", B$34="NA")),"NA",B32*100/B$34)</f>
        <v>0</v>
      </c>
      <c r="C35" s="2">
        <f t="shared" ref="C35:L36" si="9">IF(OR(OR(C32="",C32="NA"),OR(C$34="", C$34="NA")),"NA",C32*100/C$34)</f>
        <v>0</v>
      </c>
      <c r="D35" s="2">
        <f t="shared" si="9"/>
        <v>0</v>
      </c>
      <c r="E35" s="2">
        <f t="shared" si="9"/>
        <v>0</v>
      </c>
      <c r="F35" s="2" t="str">
        <f>IF(OR(OR(F32="",F32="NA"),OR(F$34="", F$34="NA")),"NA",F32*100/F$34)</f>
        <v>NA</v>
      </c>
      <c r="G35" s="2" t="str">
        <f>IF(OR(OR(G32="",G32="NA"),OR(G$34="", G$34="NA")),"NA",G32*100/G$34)</f>
        <v>NA</v>
      </c>
      <c r="H35" s="2">
        <f t="shared" si="9"/>
        <v>0</v>
      </c>
      <c r="I35" s="2">
        <f t="shared" si="9"/>
        <v>0</v>
      </c>
      <c r="J35" s="2">
        <f t="shared" si="9"/>
        <v>0</v>
      </c>
      <c r="K35" s="2">
        <f t="shared" si="9"/>
        <v>0</v>
      </c>
      <c r="L35" s="2">
        <f t="shared" si="9"/>
        <v>0.30902348578491967</v>
      </c>
      <c r="M35" s="23">
        <f>SUMIFS(B32:L32,B32:L32,"&lt;&gt;NA",$B$34:$L$34,"&lt;&gt;NA")*100/SUMIFS($B$34:$L$34,B32:L32,"&lt;&gt;NA",$B$34:$L$34,"&lt;&gt;NA")</f>
        <v>0.17768301350390903</v>
      </c>
    </row>
    <row r="36" spans="1:13" ht="25.5" x14ac:dyDescent="0.2">
      <c r="A36" s="12" t="s">
        <v>42</v>
      </c>
      <c r="B36" s="2">
        <f>IF(OR(OR(B33="",B33="NA"),OR(B$34="", B$34="NA")),"NA",B33*100/B$34)</f>
        <v>2.0202020202020203</v>
      </c>
      <c r="C36" s="2">
        <f t="shared" si="9"/>
        <v>0</v>
      </c>
      <c r="D36" s="2">
        <f t="shared" si="9"/>
        <v>0</v>
      </c>
      <c r="E36" s="2">
        <f t="shared" si="9"/>
        <v>0</v>
      </c>
      <c r="F36" s="2" t="str">
        <f>IF(OR(OR(F33="",F33="NA"),OR(F$34="", F$34="NA")),"NA",F33*100/F$34)</f>
        <v>NA</v>
      </c>
      <c r="G36" s="2" t="str">
        <f>IF(OR(OR(G33="",G33="NA"),OR(G$34="", G$34="NA")),"NA",G33*100/G$34)</f>
        <v>NA</v>
      </c>
      <c r="H36" s="2">
        <f t="shared" si="9"/>
        <v>0</v>
      </c>
      <c r="I36" s="2">
        <f t="shared" si="9"/>
        <v>0</v>
      </c>
      <c r="J36" s="2">
        <f t="shared" si="9"/>
        <v>0</v>
      </c>
      <c r="K36" s="2">
        <f t="shared" si="9"/>
        <v>0.6097560975609756</v>
      </c>
      <c r="L36" s="2">
        <f t="shared" si="9"/>
        <v>0.12360939431396786</v>
      </c>
      <c r="M36" s="23">
        <f>SUMIFS(B33:L33,B33:L33,"&lt;&gt;NA",$B$34:$L$34,"&lt;&gt;NA")*100/SUMIFS($B$34:$L$34,B33:L33,"&lt;&gt;NA",$B$34:$L$34,"&lt;&gt;NA")</f>
        <v>0.17768301350390903</v>
      </c>
    </row>
  </sheetData>
  <dataValidations count="1">
    <dataValidation type="list" allowBlank="1" showInputMessage="1" showErrorMessage="1" sqref="F1" xr:uid="{6DEDFABE-5B5E-4D72-8E12-7A9CBEFDAE76}">
      <formula1>"Australia,Brazil,Canada,Denmark,Ireland,Mexico,Netherlands,New Zealand,Norway,UK,USA"</formula1>
    </dataValidation>
  </dataValidations>
  <pageMargins left="0.511811024" right="0.511811024" top="0.78740157499999996" bottom="0.78740157499999996" header="0.31496062000000002" footer="0.31496062000000002"/>
  <pageSetup paperSize="0" scale="6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36"/>
  <sheetViews>
    <sheetView zoomScaleNormal="100" workbookViewId="0">
      <pane ySplit="1" topLeftCell="A2" activePane="bottomLeft" state="frozen"/>
      <selection activeCell="M28" sqref="M28"/>
      <selection pane="bottomLeft" activeCell="M28" sqref="M28"/>
    </sheetView>
  </sheetViews>
  <sheetFormatPr defaultColWidth="8.85546875" defaultRowHeight="14.25" x14ac:dyDescent="0.2"/>
  <cols>
    <col min="1" max="1" width="32.7109375" style="5" bestFit="1" customWidth="1"/>
    <col min="2" max="12" width="16.7109375" style="5" customWidth="1"/>
    <col min="13" max="13" width="24.7109375" style="5" bestFit="1" customWidth="1"/>
    <col min="14" max="16384" width="8.85546875" style="11"/>
  </cols>
  <sheetData>
    <row r="1" spans="1:13" ht="22.5" x14ac:dyDescent="0.2">
      <c r="A1" s="7">
        <v>2014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47</v>
      </c>
      <c r="G1" s="8" t="s">
        <v>26</v>
      </c>
      <c r="H1" s="8" t="s">
        <v>23</v>
      </c>
      <c r="I1" s="8" t="s">
        <v>24</v>
      </c>
      <c r="J1" s="8" t="s">
        <v>25</v>
      </c>
      <c r="K1" s="8" t="s">
        <v>27</v>
      </c>
      <c r="L1" s="8" t="s">
        <v>28</v>
      </c>
      <c r="M1" s="8" t="s">
        <v>52</v>
      </c>
    </row>
    <row r="2" spans="1:13" x14ac:dyDescent="0.2">
      <c r="A2" s="12" t="s">
        <v>0</v>
      </c>
      <c r="B2" s="13">
        <v>0</v>
      </c>
      <c r="C2" s="13">
        <v>1</v>
      </c>
      <c r="D2" s="13">
        <v>0</v>
      </c>
      <c r="E2" s="13">
        <v>0</v>
      </c>
      <c r="F2" s="13" t="s">
        <v>4</v>
      </c>
      <c r="G2" s="13" t="s">
        <v>4</v>
      </c>
      <c r="H2" s="13">
        <v>0</v>
      </c>
      <c r="I2" s="13">
        <v>0</v>
      </c>
      <c r="J2" s="13">
        <v>0</v>
      </c>
      <c r="K2" s="13">
        <v>2</v>
      </c>
      <c r="L2" s="13">
        <v>1</v>
      </c>
      <c r="M2" s="22">
        <f>SUMIFS(B2:L2,B2:L2,"&lt;&gt;NA",$B$6:$L$6,"&lt;&gt;NA")</f>
        <v>4</v>
      </c>
    </row>
    <row r="3" spans="1:13" x14ac:dyDescent="0.2">
      <c r="A3" s="12" t="s">
        <v>1</v>
      </c>
      <c r="B3" s="13">
        <v>1</v>
      </c>
      <c r="C3" s="13">
        <v>52</v>
      </c>
      <c r="D3" s="13">
        <v>1</v>
      </c>
      <c r="E3" s="13">
        <v>0</v>
      </c>
      <c r="F3" s="13" t="s">
        <v>4</v>
      </c>
      <c r="G3" s="13" t="s">
        <v>4</v>
      </c>
      <c r="H3" s="13">
        <v>6</v>
      </c>
      <c r="I3" s="13">
        <v>0</v>
      </c>
      <c r="J3" s="13">
        <v>30</v>
      </c>
      <c r="K3" s="13">
        <v>18</v>
      </c>
      <c r="L3" s="13">
        <v>41</v>
      </c>
      <c r="M3" s="22">
        <f>SUMIFS(B3:L3,B3:L3,"&lt;&gt;NA",$B$6:$L$6,"&lt;&gt;NA")</f>
        <v>149</v>
      </c>
    </row>
    <row r="4" spans="1:13" x14ac:dyDescent="0.2">
      <c r="A4" s="12" t="s">
        <v>2</v>
      </c>
      <c r="B4" s="13">
        <v>22</v>
      </c>
      <c r="C4" s="13" t="s">
        <v>4</v>
      </c>
      <c r="D4" s="13">
        <v>5</v>
      </c>
      <c r="E4" s="13">
        <v>18</v>
      </c>
      <c r="F4" s="13" t="s">
        <v>4</v>
      </c>
      <c r="G4" s="13" t="s">
        <v>4</v>
      </c>
      <c r="H4" s="13">
        <v>27</v>
      </c>
      <c r="I4" s="13">
        <v>6</v>
      </c>
      <c r="J4" s="13">
        <v>55</v>
      </c>
      <c r="K4" s="13">
        <v>128</v>
      </c>
      <c r="L4" s="13">
        <v>131</v>
      </c>
      <c r="M4" s="22">
        <f>SUMIFS(B4:L4,B4:L4,"&lt;&gt;NA",$B$6:$L$6,"&lt;&gt;NA")</f>
        <v>392</v>
      </c>
    </row>
    <row r="5" spans="1:13" x14ac:dyDescent="0.2">
      <c r="A5" s="12" t="s">
        <v>3</v>
      </c>
      <c r="B5" s="13">
        <v>11</v>
      </c>
      <c r="C5" s="13" t="s">
        <v>4</v>
      </c>
      <c r="D5" s="13">
        <v>5</v>
      </c>
      <c r="E5" s="13">
        <v>4</v>
      </c>
      <c r="F5" s="13" t="s">
        <v>4</v>
      </c>
      <c r="G5" s="13" t="s">
        <v>4</v>
      </c>
      <c r="H5" s="13">
        <v>1</v>
      </c>
      <c r="I5" s="13">
        <v>1</v>
      </c>
      <c r="J5" s="13">
        <v>74</v>
      </c>
      <c r="K5" s="13" t="s">
        <v>4</v>
      </c>
      <c r="L5" s="13">
        <v>46</v>
      </c>
      <c r="M5" s="22">
        <f>SUMIFS(B5:L5,B5:L5,"&lt;&gt;NA",$B$6:$L$6,"&lt;&gt;NA")</f>
        <v>142</v>
      </c>
    </row>
    <row r="6" spans="1:13" x14ac:dyDescent="0.2">
      <c r="A6" s="12" t="s">
        <v>5</v>
      </c>
      <c r="B6" s="13">
        <v>14342488</v>
      </c>
      <c r="C6" s="13">
        <v>81100000</v>
      </c>
      <c r="D6" s="13">
        <v>4081723</v>
      </c>
      <c r="E6" s="13">
        <v>6925487</v>
      </c>
      <c r="F6" s="13" t="s">
        <v>4</v>
      </c>
      <c r="G6" s="13" t="s">
        <v>4</v>
      </c>
      <c r="H6" s="13">
        <v>9743430</v>
      </c>
      <c r="I6" s="13">
        <v>2250257</v>
      </c>
      <c r="J6" s="13">
        <v>48622433</v>
      </c>
      <c r="K6" s="13">
        <v>68708472</v>
      </c>
      <c r="L6" s="13">
        <v>128069996</v>
      </c>
      <c r="M6" s="23">
        <f>SUMIFS(B6:L6,B6:L6,"&lt;&gt;NA",$B$5:$L$5,"&lt;&gt;NA")</f>
        <v>214035814</v>
      </c>
    </row>
    <row r="7" spans="1:13" x14ac:dyDescent="0.2">
      <c r="A7" s="12" t="s">
        <v>29</v>
      </c>
      <c r="B7" s="2">
        <f>IF(OR(OR(B2="",B2="NA"), OR(B$6="",B$6="NA")),"NA",B2*1000000/B$6)</f>
        <v>0</v>
      </c>
      <c r="C7" s="2">
        <f t="shared" ref="C7:L10" si="0">IF(OR(OR(C2="",C2="NA"), OR(C$6="",C$6="NA")),"NA",C2*1000000/C$6)</f>
        <v>1.2330456226880395E-2</v>
      </c>
      <c r="D7" s="2">
        <f t="shared" si="0"/>
        <v>0</v>
      </c>
      <c r="E7" s="2">
        <f t="shared" si="0"/>
        <v>0</v>
      </c>
      <c r="F7" s="2" t="str">
        <f t="shared" si="0"/>
        <v>NA</v>
      </c>
      <c r="G7" s="2" t="str">
        <f t="shared" ref="G7:G10" si="1">IF(OR(OR(G2="",G2="NA"), OR(G$6="",G$6="NA")),"NA",G2*1000000/G$6)</f>
        <v>NA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2.9108491890199508E-2</v>
      </c>
      <c r="L7" s="2">
        <f t="shared" si="0"/>
        <v>7.8082301181613221E-3</v>
      </c>
      <c r="M7" s="23">
        <f>SUMIFS(B2:L2,B2:L2,"&lt;&gt;NA",$B$6:$L$6,"&lt;&gt;NA")*1000000/SUMIFS($B$6:$L$6,B2:L2,"&lt;&gt;NA",$B$6:$L$6,"&lt;&gt;NA")</f>
        <v>1.0993713942782654E-2</v>
      </c>
    </row>
    <row r="8" spans="1:13" x14ac:dyDescent="0.2">
      <c r="A8" s="12" t="s">
        <v>30</v>
      </c>
      <c r="B8" s="2">
        <f t="shared" ref="B8:B10" si="2">IF(OR(OR(B3="",B3="NA"), OR(B$6="",B$6="NA")),"NA",B3*1000000/B$6)</f>
        <v>6.972290999999442E-2</v>
      </c>
      <c r="C8" s="2">
        <f t="shared" si="0"/>
        <v>0.64118372379778055</v>
      </c>
      <c r="D8" s="2">
        <f t="shared" si="0"/>
        <v>0.2449945770450371</v>
      </c>
      <c r="E8" s="2">
        <f t="shared" si="0"/>
        <v>0</v>
      </c>
      <c r="F8" s="2" t="str">
        <f t="shared" si="0"/>
        <v>NA</v>
      </c>
      <c r="G8" s="2" t="str">
        <f t="shared" si="1"/>
        <v>NA</v>
      </c>
      <c r="H8" s="2">
        <f t="shared" si="0"/>
        <v>0.61579956955610093</v>
      </c>
      <c r="I8" s="2">
        <f t="shared" si="0"/>
        <v>0</v>
      </c>
      <c r="J8" s="2">
        <f t="shared" si="0"/>
        <v>0.61699915345659484</v>
      </c>
      <c r="K8" s="2">
        <f t="shared" si="0"/>
        <v>0.26197642701179558</v>
      </c>
      <c r="L8" s="2">
        <f t="shared" si="0"/>
        <v>0.32013743484461421</v>
      </c>
      <c r="M8" s="23">
        <f>SUMIFS(B3:L3,B3:L3,"&lt;&gt;NA",$B$6:$L$6,"&lt;&gt;NA")*1000000/SUMIFS($B$6:$L$6,B3:L3,"&lt;&gt;NA",$B$6:$L$6,"&lt;&gt;NA")</f>
        <v>0.4095158443686539</v>
      </c>
    </row>
    <row r="9" spans="1:13" ht="25.5" x14ac:dyDescent="0.2">
      <c r="A9" s="12" t="s">
        <v>31</v>
      </c>
      <c r="B9" s="2">
        <f t="shared" si="2"/>
        <v>1.5339040199998772</v>
      </c>
      <c r="C9" s="2" t="str">
        <f t="shared" si="0"/>
        <v>NA</v>
      </c>
      <c r="D9" s="2">
        <f t="shared" si="0"/>
        <v>1.2249728852251855</v>
      </c>
      <c r="E9" s="2">
        <f t="shared" si="0"/>
        <v>2.599095197204182</v>
      </c>
      <c r="F9" s="2" t="str">
        <f t="shared" si="0"/>
        <v>NA</v>
      </c>
      <c r="G9" s="2" t="str">
        <f t="shared" si="1"/>
        <v>NA</v>
      </c>
      <c r="H9" s="2">
        <f t="shared" si="0"/>
        <v>2.7710980630024538</v>
      </c>
      <c r="I9" s="2">
        <f t="shared" si="0"/>
        <v>2.6663621088613434</v>
      </c>
      <c r="J9" s="2">
        <f t="shared" si="0"/>
        <v>1.1311651146704238</v>
      </c>
      <c r="K9" s="2">
        <f t="shared" si="0"/>
        <v>1.8629434809727685</v>
      </c>
      <c r="L9" s="2">
        <f t="shared" si="0"/>
        <v>1.0228781454791331</v>
      </c>
      <c r="M9" s="23">
        <f>SUMIFS(B4:L4,B4:L4,"&lt;&gt;NA",$B$6:$L$6,"&lt;&gt;NA")*1000000/SUMIFS($B$6:$L$6,B4:L4,"&lt;&gt;NA",$B$6:$L$6,"&lt;&gt;NA")</f>
        <v>1.3864117487417589</v>
      </c>
    </row>
    <row r="10" spans="1:13" ht="25.5" x14ac:dyDescent="0.2">
      <c r="A10" s="12" t="s">
        <v>32</v>
      </c>
      <c r="B10" s="2">
        <f t="shared" si="2"/>
        <v>0.76695200999993862</v>
      </c>
      <c r="C10" s="2" t="str">
        <f t="shared" si="0"/>
        <v>NA</v>
      </c>
      <c r="D10" s="2">
        <f t="shared" si="0"/>
        <v>1.2249728852251855</v>
      </c>
      <c r="E10" s="2">
        <f t="shared" si="0"/>
        <v>0.57757671048981829</v>
      </c>
      <c r="F10" s="2" t="str">
        <f t="shared" si="0"/>
        <v>NA</v>
      </c>
      <c r="G10" s="2" t="str">
        <f t="shared" si="1"/>
        <v>NA</v>
      </c>
      <c r="H10" s="2">
        <f t="shared" si="0"/>
        <v>0.10263326159268348</v>
      </c>
      <c r="I10" s="2">
        <f t="shared" si="0"/>
        <v>0.4443936848102239</v>
      </c>
      <c r="J10" s="2">
        <f t="shared" si="0"/>
        <v>1.5219312451929339</v>
      </c>
      <c r="K10" s="2" t="str">
        <f t="shared" si="0"/>
        <v>NA</v>
      </c>
      <c r="L10" s="2">
        <f t="shared" si="0"/>
        <v>0.35917858543542081</v>
      </c>
      <c r="M10" s="23">
        <f>SUMIFS(B5:L5,B5:L5,"&lt;&gt;NA",$B$6:$L$6,"&lt;&gt;NA")*1000000/SUMIFS($B$6:$L$6,B5:L5,"&lt;&gt;NA",$B$6:$L$6,"&lt;&gt;NA")</f>
        <v>0.66344037171274528</v>
      </c>
    </row>
    <row r="11" spans="1:13" ht="22.5" x14ac:dyDescent="0.2">
      <c r="A11" s="7"/>
      <c r="B11" s="10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12" t="s">
        <v>6</v>
      </c>
      <c r="B12" s="13">
        <v>3</v>
      </c>
      <c r="C12" s="13">
        <v>5</v>
      </c>
      <c r="D12" s="13">
        <v>0</v>
      </c>
      <c r="E12" s="13">
        <v>1</v>
      </c>
      <c r="F12" s="13" t="s">
        <v>4</v>
      </c>
      <c r="G12" s="13" t="s">
        <v>4</v>
      </c>
      <c r="H12" s="13">
        <v>1</v>
      </c>
      <c r="I12" s="13">
        <v>0</v>
      </c>
      <c r="J12" s="13">
        <v>2</v>
      </c>
      <c r="K12" s="13">
        <v>1</v>
      </c>
      <c r="L12" s="13" t="s">
        <v>4</v>
      </c>
      <c r="M12" s="22">
        <f>SUMIFS(B12:L12,B12:L12,"&lt;&gt;NA",$B$16:$L$16,"&lt;&gt;NA")</f>
        <v>13</v>
      </c>
    </row>
    <row r="13" spans="1:13" x14ac:dyDescent="0.2">
      <c r="A13" s="12" t="s">
        <v>7</v>
      </c>
      <c r="B13" s="2">
        <v>67140</v>
      </c>
      <c r="C13" s="2" t="s">
        <v>4</v>
      </c>
      <c r="D13" s="2">
        <v>0</v>
      </c>
      <c r="E13" s="2">
        <v>460</v>
      </c>
      <c r="F13" s="2" t="s">
        <v>4</v>
      </c>
      <c r="G13" s="2" t="s">
        <v>4</v>
      </c>
      <c r="H13" s="2">
        <v>206</v>
      </c>
      <c r="I13" s="2">
        <v>0</v>
      </c>
      <c r="J13" s="2">
        <v>1200</v>
      </c>
      <c r="K13" s="2">
        <v>1035</v>
      </c>
      <c r="L13" s="2" t="s">
        <v>4</v>
      </c>
      <c r="M13" s="22">
        <f>SUMIFS(B13:L13,B13:L13,"&lt;&gt;NA",$B$16:$L$16,"&lt;&gt;NA")</f>
        <v>70041</v>
      </c>
    </row>
    <row r="14" spans="1:13" x14ac:dyDescent="0.2">
      <c r="A14" s="12" t="s">
        <v>8</v>
      </c>
      <c r="B14" s="13">
        <v>20</v>
      </c>
      <c r="C14" s="13">
        <v>30</v>
      </c>
      <c r="D14" s="13">
        <v>12</v>
      </c>
      <c r="E14" s="13">
        <v>3</v>
      </c>
      <c r="F14" s="13" t="s">
        <v>4</v>
      </c>
      <c r="G14" s="13" t="s">
        <v>4</v>
      </c>
      <c r="H14" s="13">
        <v>7</v>
      </c>
      <c r="I14" s="13">
        <v>0</v>
      </c>
      <c r="J14" s="13">
        <v>2</v>
      </c>
      <c r="K14" s="13">
        <v>4</v>
      </c>
      <c r="L14" s="13" t="s">
        <v>4</v>
      </c>
      <c r="M14" s="22">
        <f>SUMIFS(B14:L14,B14:L14,"&lt;&gt;NA",$B$16:$L$16,"&lt;&gt;NA")</f>
        <v>78</v>
      </c>
    </row>
    <row r="15" spans="1:13" x14ac:dyDescent="0.2">
      <c r="A15" s="12" t="s">
        <v>9</v>
      </c>
      <c r="B15" s="2">
        <v>883.9</v>
      </c>
      <c r="C15" s="2" t="s">
        <v>4</v>
      </c>
      <c r="D15" s="2">
        <v>1.2290000000000001</v>
      </c>
      <c r="E15" s="2">
        <v>45</v>
      </c>
      <c r="F15" s="2" t="s">
        <v>4</v>
      </c>
      <c r="G15" s="2" t="s">
        <v>4</v>
      </c>
      <c r="H15" s="2">
        <v>462</v>
      </c>
      <c r="I15" s="2">
        <v>0</v>
      </c>
      <c r="J15" s="2">
        <v>10</v>
      </c>
      <c r="K15" s="2">
        <v>37.6</v>
      </c>
      <c r="L15" s="2" t="s">
        <v>4</v>
      </c>
      <c r="M15" s="22">
        <f>SUMIFS(B15:L15,B15:L15,"&lt;&gt;NA",$B$16:$L$16,"&lt;&gt;NA")</f>
        <v>1439.7289999999998</v>
      </c>
    </row>
    <row r="16" spans="1:13" x14ac:dyDescent="0.2">
      <c r="A16" s="12" t="s">
        <v>10</v>
      </c>
      <c r="B16" s="2">
        <v>328.04</v>
      </c>
      <c r="C16" s="2">
        <v>148.16</v>
      </c>
      <c r="D16" s="2">
        <v>50.6</v>
      </c>
      <c r="E16" s="2">
        <v>29.9</v>
      </c>
      <c r="F16" s="2" t="s">
        <v>4</v>
      </c>
      <c r="G16" s="2" t="s">
        <v>4</v>
      </c>
      <c r="H16" s="2">
        <v>89</v>
      </c>
      <c r="I16" s="2">
        <v>21.863</v>
      </c>
      <c r="J16" s="2">
        <v>664</v>
      </c>
      <c r="K16" s="2">
        <v>211.25</v>
      </c>
      <c r="L16" s="2" t="s">
        <v>4</v>
      </c>
      <c r="M16" s="22">
        <f>SUMIFS(B16:L16,B13:L13,"&lt;&gt;NA")</f>
        <v>1394.653</v>
      </c>
    </row>
    <row r="17" spans="1:13" ht="25.5" x14ac:dyDescent="0.2">
      <c r="A17" s="12" t="s">
        <v>33</v>
      </c>
      <c r="B17" s="2">
        <f>IF(OR(OR(B12="",B12="NA"),OR(B$16="", B$16="NA")),"NA", B12*100/B$16)</f>
        <v>0.91452261919278133</v>
      </c>
      <c r="C17" s="2">
        <f t="shared" ref="C17:L20" si="3">IF(OR(OR(C12="",C12="NA"),OR(C$16="", C$16="NA")),"NA", C12*100/C$16)</f>
        <v>3.3747300215982721</v>
      </c>
      <c r="D17" s="2">
        <f t="shared" si="3"/>
        <v>0</v>
      </c>
      <c r="E17" s="2">
        <f t="shared" si="3"/>
        <v>3.3444816053511706</v>
      </c>
      <c r="F17" s="2" t="str">
        <f t="shared" si="3"/>
        <v>NA</v>
      </c>
      <c r="G17" s="2" t="str">
        <f t="shared" ref="G17:G20" si="4">IF(OR(OR(G12="",G12="NA"),OR(G$16="", G$16="NA")),"NA", G12*100/G$16)</f>
        <v>NA</v>
      </c>
      <c r="H17" s="2">
        <f t="shared" si="3"/>
        <v>1.1235955056179776</v>
      </c>
      <c r="I17" s="2">
        <f t="shared" si="3"/>
        <v>0</v>
      </c>
      <c r="J17" s="2">
        <f t="shared" si="3"/>
        <v>0.30120481927710846</v>
      </c>
      <c r="K17" s="2">
        <f t="shared" si="3"/>
        <v>0.47337278106508873</v>
      </c>
      <c r="L17" s="2" t="str">
        <f t="shared" si="3"/>
        <v>NA</v>
      </c>
      <c r="M17" s="23">
        <f>SUMIFS(B12:L12,B12:L12,"&lt;&gt;NA",$B$16:$L$16,"&lt;&gt;NA")*100/SUMIFS($B$16:$L$16,B12:L12,"&lt;&gt;NA",$B$16:$L$16,"&lt;&gt;NA")</f>
        <v>0.84261670079264295</v>
      </c>
    </row>
    <row r="18" spans="1:13" ht="25.5" x14ac:dyDescent="0.2">
      <c r="A18" s="12" t="s">
        <v>34</v>
      </c>
      <c r="B18" s="2">
        <f t="shared" ref="B18:L20" si="5">IF(OR(OR(B13="",B13="NA"),OR(B$16="", B$16="NA")),"NA", B13*100/B$16)</f>
        <v>20467.016217534445</v>
      </c>
      <c r="C18" s="2" t="str">
        <f t="shared" si="5"/>
        <v>NA</v>
      </c>
      <c r="D18" s="2">
        <f t="shared" si="5"/>
        <v>0</v>
      </c>
      <c r="E18" s="2">
        <f t="shared" si="5"/>
        <v>1538.4615384615386</v>
      </c>
      <c r="F18" s="2" t="str">
        <f t="shared" si="3"/>
        <v>NA</v>
      </c>
      <c r="G18" s="2" t="str">
        <f t="shared" si="4"/>
        <v>NA</v>
      </c>
      <c r="H18" s="2">
        <f t="shared" si="5"/>
        <v>231.46067415730337</v>
      </c>
      <c r="I18" s="2">
        <f t="shared" si="5"/>
        <v>0</v>
      </c>
      <c r="J18" s="2">
        <f t="shared" si="5"/>
        <v>180.72289156626505</v>
      </c>
      <c r="K18" s="2">
        <f t="shared" si="5"/>
        <v>489.94082840236689</v>
      </c>
      <c r="L18" s="2" t="str">
        <f t="shared" si="5"/>
        <v>NA</v>
      </c>
      <c r="M18" s="23">
        <f>SUMIFS(B13:L13,B13:L13,"&lt;&gt;NA",$B$16:$L$16,"&lt;&gt;NA")*100/SUMIFS($B$16:$L$16,B13:L13,"&lt;&gt;NA",$B$16:$L$16,"&lt;&gt;NA")</f>
        <v>5022.1094422770393</v>
      </c>
    </row>
    <row r="19" spans="1:13" ht="25.5" x14ac:dyDescent="0.2">
      <c r="A19" s="12" t="s">
        <v>35</v>
      </c>
      <c r="B19" s="2">
        <f t="shared" si="5"/>
        <v>6.0968174612852089</v>
      </c>
      <c r="C19" s="2">
        <f t="shared" si="5"/>
        <v>20.248380129589634</v>
      </c>
      <c r="D19" s="2">
        <f t="shared" si="5"/>
        <v>23.715415019762844</v>
      </c>
      <c r="E19" s="2">
        <f t="shared" si="5"/>
        <v>10.033444816053512</v>
      </c>
      <c r="F19" s="2" t="str">
        <f t="shared" si="3"/>
        <v>NA</v>
      </c>
      <c r="G19" s="2" t="str">
        <f t="shared" si="4"/>
        <v>NA</v>
      </c>
      <c r="H19" s="2">
        <f t="shared" si="5"/>
        <v>7.8651685393258424</v>
      </c>
      <c r="I19" s="2">
        <f t="shared" si="5"/>
        <v>0</v>
      </c>
      <c r="J19" s="2">
        <f t="shared" si="5"/>
        <v>0.30120481927710846</v>
      </c>
      <c r="K19" s="2">
        <f t="shared" si="5"/>
        <v>1.8934911242603549</v>
      </c>
      <c r="L19" s="2" t="str">
        <f t="shared" si="5"/>
        <v>NA</v>
      </c>
      <c r="M19" s="23">
        <f>SUMIFS(B14:L14,B14:L14,"&lt;&gt;NA",$B$16:$L$16,"&lt;&gt;NA")*100/SUMIFS($B$16:$L$16,B14:L14,"&lt;&gt;NA",$B$16:$L$16,"&lt;&gt;NA")</f>
        <v>5.0557002047558584</v>
      </c>
    </row>
    <row r="20" spans="1:13" ht="25.5" x14ac:dyDescent="0.2">
      <c r="A20" s="12" t="s">
        <v>36</v>
      </c>
      <c r="B20" s="2">
        <f t="shared" si="5"/>
        <v>269.4488477014998</v>
      </c>
      <c r="C20" s="2" t="str">
        <f t="shared" si="5"/>
        <v>NA</v>
      </c>
      <c r="D20" s="2">
        <f t="shared" si="5"/>
        <v>2.4288537549407114</v>
      </c>
      <c r="E20" s="2">
        <f t="shared" si="5"/>
        <v>150.50167224080269</v>
      </c>
      <c r="F20" s="2" t="str">
        <f t="shared" si="3"/>
        <v>NA</v>
      </c>
      <c r="G20" s="2" t="str">
        <f t="shared" si="4"/>
        <v>NA</v>
      </c>
      <c r="H20" s="2">
        <f t="shared" si="5"/>
        <v>519.10112359550567</v>
      </c>
      <c r="I20" s="2">
        <f t="shared" si="5"/>
        <v>0</v>
      </c>
      <c r="J20" s="2">
        <f t="shared" si="5"/>
        <v>1.5060240963855422</v>
      </c>
      <c r="K20" s="2">
        <f t="shared" si="5"/>
        <v>17.798816568047336</v>
      </c>
      <c r="L20" s="2" t="str">
        <f t="shared" si="5"/>
        <v>NA</v>
      </c>
      <c r="M20" s="23">
        <f>SUMIFS(B15:L15,B15:L15,"&lt;&gt;NA",$B$16:$L$16,"&lt;&gt;NA")*100/SUMIFS($B$16:$L$16,B15:L15,"&lt;&gt;NA",$B$16:$L$16,"&lt;&gt;NA")</f>
        <v>103.23205844034322</v>
      </c>
    </row>
    <row r="21" spans="1:13" ht="22.5" x14ac:dyDescent="0.2">
      <c r="A21" s="7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12" t="s">
        <v>11</v>
      </c>
      <c r="B22" s="13">
        <v>0</v>
      </c>
      <c r="C22" s="13">
        <v>0</v>
      </c>
      <c r="D22" s="13">
        <v>0</v>
      </c>
      <c r="E22" s="13">
        <v>0</v>
      </c>
      <c r="F22" s="13" t="s">
        <v>4</v>
      </c>
      <c r="G22" s="13" t="s">
        <v>4</v>
      </c>
      <c r="H22" s="13">
        <v>0</v>
      </c>
      <c r="I22" s="13">
        <v>0</v>
      </c>
      <c r="J22" s="13">
        <v>0</v>
      </c>
      <c r="K22" s="13">
        <v>0</v>
      </c>
      <c r="L22" s="13">
        <v>2</v>
      </c>
      <c r="M22" s="22">
        <f>SUMIFS(B22:L22,B22:L22,"&lt;&gt;NA",$B$26:$L$26,"&lt;&gt;NA")</f>
        <v>2</v>
      </c>
    </row>
    <row r="23" spans="1:13" x14ac:dyDescent="0.2">
      <c r="A23" s="12" t="s">
        <v>12</v>
      </c>
      <c r="B23" s="13">
        <v>2</v>
      </c>
      <c r="C23" s="13">
        <v>1</v>
      </c>
      <c r="D23" s="13">
        <v>0</v>
      </c>
      <c r="E23" s="13">
        <v>0</v>
      </c>
      <c r="F23" s="13" t="s">
        <v>4</v>
      </c>
      <c r="G23" s="13" t="s">
        <v>4</v>
      </c>
      <c r="H23" s="13">
        <v>1</v>
      </c>
      <c r="I23" s="13">
        <v>0</v>
      </c>
      <c r="J23" s="13">
        <v>0</v>
      </c>
      <c r="K23" s="13">
        <v>3</v>
      </c>
      <c r="L23" s="13">
        <v>1</v>
      </c>
      <c r="M23" s="22">
        <f>SUMIFS(B23:L23,B23:L23,"&lt;&gt;NA",$B$26:$L$26,"&lt;&gt;NA")</f>
        <v>8</v>
      </c>
    </row>
    <row r="24" spans="1:13" x14ac:dyDescent="0.2">
      <c r="A24" s="12" t="s">
        <v>13</v>
      </c>
      <c r="B24" s="13">
        <v>0</v>
      </c>
      <c r="C24" s="13">
        <v>0</v>
      </c>
      <c r="D24" s="13">
        <v>0</v>
      </c>
      <c r="E24" s="13">
        <v>0</v>
      </c>
      <c r="F24" s="13" t="s">
        <v>4</v>
      </c>
      <c r="G24" s="13" t="s">
        <v>4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22">
        <f>SUMIFS(B24:L24,B24:L24,"&lt;&gt;NA",$B$26:$L$26,"&lt;&gt;NA")</f>
        <v>1</v>
      </c>
    </row>
    <row r="25" spans="1:13" x14ac:dyDescent="0.2">
      <c r="A25" s="12" t="s">
        <v>14</v>
      </c>
      <c r="B25" s="13">
        <v>8</v>
      </c>
      <c r="C25" s="13">
        <v>5</v>
      </c>
      <c r="D25" s="13">
        <v>1</v>
      </c>
      <c r="E25" s="13">
        <v>1</v>
      </c>
      <c r="F25" s="13" t="s">
        <v>4</v>
      </c>
      <c r="G25" s="13" t="s">
        <v>4</v>
      </c>
      <c r="H25" s="13">
        <v>0</v>
      </c>
      <c r="I25" s="13">
        <v>0</v>
      </c>
      <c r="J25" s="13">
        <v>1</v>
      </c>
      <c r="K25" s="13">
        <v>0</v>
      </c>
      <c r="L25" s="13">
        <v>6</v>
      </c>
      <c r="M25" s="22">
        <f>SUMIFS(B25:L25,B25:L25,"&lt;&gt;NA",$B$26:$L$26,"&lt;&gt;NA")</f>
        <v>22</v>
      </c>
    </row>
    <row r="26" spans="1:13" x14ac:dyDescent="0.2">
      <c r="A26" s="12" t="s">
        <v>15</v>
      </c>
      <c r="B26" s="13">
        <v>133</v>
      </c>
      <c r="C26" s="13">
        <v>223</v>
      </c>
      <c r="D26" s="13">
        <v>11.6</v>
      </c>
      <c r="E26" s="13">
        <v>27</v>
      </c>
      <c r="F26" s="13" t="s">
        <v>4</v>
      </c>
      <c r="G26" s="13" t="s">
        <v>4</v>
      </c>
      <c r="H26" s="13">
        <v>173</v>
      </c>
      <c r="I26" s="13">
        <v>7</v>
      </c>
      <c r="J26" s="13">
        <v>97</v>
      </c>
      <c r="K26" s="13">
        <v>317</v>
      </c>
      <c r="L26" s="13">
        <v>2508</v>
      </c>
      <c r="M26" s="22">
        <f>SUMIFS(B26:L26,B25:L25,"&lt;&gt;NA",$B$25:$L$25,"&lt;&gt;NA")</f>
        <v>3496.6</v>
      </c>
    </row>
    <row r="27" spans="1:13" ht="16.899999999999999" customHeight="1" x14ac:dyDescent="0.2">
      <c r="A27" s="12" t="s">
        <v>37</v>
      </c>
      <c r="B27" s="2">
        <f>IF(OR(OR(B22="",B22="NA"),OR(B$26="",B$26="NA")),"NA",B22*100/B$26)</f>
        <v>0</v>
      </c>
      <c r="C27" s="2">
        <f t="shared" ref="C27:L30" si="6">IF(OR(OR(C22="",C22="NA"),OR(C$26="",C$26="NA")),"NA",C22*100/C$26)</f>
        <v>0</v>
      </c>
      <c r="D27" s="2">
        <f t="shared" si="6"/>
        <v>0</v>
      </c>
      <c r="E27" s="2">
        <f t="shared" si="6"/>
        <v>0</v>
      </c>
      <c r="F27" s="2" t="str">
        <f t="shared" si="6"/>
        <v>NA</v>
      </c>
      <c r="G27" s="2" t="str">
        <f t="shared" ref="G27:G30" si="7">IF(OR(OR(G22="",G22="NA"),OR(G$26="",G$26="NA")),"NA",G22*100/G$26)</f>
        <v>NA</v>
      </c>
      <c r="H27" s="2">
        <f t="shared" si="6"/>
        <v>0</v>
      </c>
      <c r="I27" s="2">
        <f t="shared" si="6"/>
        <v>0</v>
      </c>
      <c r="J27" s="2">
        <f t="shared" si="6"/>
        <v>0</v>
      </c>
      <c r="K27" s="2">
        <f t="shared" si="6"/>
        <v>0</v>
      </c>
      <c r="L27" s="2">
        <f t="shared" si="6"/>
        <v>7.9744816586921854E-2</v>
      </c>
      <c r="M27" s="23">
        <f>SUMIFS(B22:L22,B22:L22,"&lt;&gt;NA",$B$26:$L$26,"&lt;&gt;NA")*100/SUMIFS($B$26:$L$26,B22:L22,"&lt;&gt;NA",$B$26:$L$26,"&lt;&gt;NA")</f>
        <v>5.7198421323571468E-2</v>
      </c>
    </row>
    <row r="28" spans="1:13" ht="25.5" x14ac:dyDescent="0.2">
      <c r="A28" s="12" t="s">
        <v>38</v>
      </c>
      <c r="B28" s="2">
        <f t="shared" ref="B28:L30" si="8">IF(OR(OR(B23="",B23="NA"),OR(B$26="",B$26="NA")),"NA",B23*100/B$26)</f>
        <v>1.5037593984962405</v>
      </c>
      <c r="C28" s="2">
        <f t="shared" si="8"/>
        <v>0.44843049327354262</v>
      </c>
      <c r="D28" s="2">
        <f t="shared" si="8"/>
        <v>0</v>
      </c>
      <c r="E28" s="2">
        <f t="shared" si="8"/>
        <v>0</v>
      </c>
      <c r="F28" s="2" t="str">
        <f t="shared" si="6"/>
        <v>NA</v>
      </c>
      <c r="G28" s="2" t="str">
        <f t="shared" si="7"/>
        <v>NA</v>
      </c>
      <c r="H28" s="2">
        <f t="shared" si="8"/>
        <v>0.5780346820809249</v>
      </c>
      <c r="I28" s="2">
        <f t="shared" si="8"/>
        <v>0</v>
      </c>
      <c r="J28" s="2">
        <f t="shared" si="8"/>
        <v>0</v>
      </c>
      <c r="K28" s="2">
        <f t="shared" si="8"/>
        <v>0.94637223974763407</v>
      </c>
      <c r="L28" s="2">
        <f t="shared" si="8"/>
        <v>3.9872408293460927E-2</v>
      </c>
      <c r="M28" s="23">
        <f>SUMIFS(B23:L23,B23:L23,"&lt;&gt;NA",$B$26:$L$26,"&lt;&gt;NA")*100/SUMIFS($B$26:$L$26,B23:L23,"&lt;&gt;NA",$B$26:$L$26,"&lt;&gt;NA")</f>
        <v>0.22879368529428587</v>
      </c>
    </row>
    <row r="29" spans="1:13" x14ac:dyDescent="0.2">
      <c r="A29" s="12" t="s">
        <v>39</v>
      </c>
      <c r="B29" s="2">
        <f t="shared" si="8"/>
        <v>0</v>
      </c>
      <c r="C29" s="2">
        <f t="shared" si="8"/>
        <v>0</v>
      </c>
      <c r="D29" s="2">
        <f t="shared" si="8"/>
        <v>0</v>
      </c>
      <c r="E29" s="2">
        <f t="shared" si="8"/>
        <v>0</v>
      </c>
      <c r="F29" s="2" t="str">
        <f t="shared" si="6"/>
        <v>NA</v>
      </c>
      <c r="G29" s="2" t="str">
        <f t="shared" si="7"/>
        <v>NA</v>
      </c>
      <c r="H29" s="2">
        <f t="shared" si="8"/>
        <v>0</v>
      </c>
      <c r="I29" s="2">
        <f t="shared" si="8"/>
        <v>0</v>
      </c>
      <c r="J29" s="2">
        <f t="shared" si="8"/>
        <v>0</v>
      </c>
      <c r="K29" s="2">
        <f t="shared" si="8"/>
        <v>0</v>
      </c>
      <c r="L29" s="2">
        <f t="shared" si="8"/>
        <v>3.9872408293460927E-2</v>
      </c>
      <c r="M29" s="23">
        <f>SUMIFS(B24:L24,B24:L24,"&lt;&gt;NA",$B$26:$L$26,"&lt;&gt;NA")*100/SUMIFS($B$26:$L$26,B24:L24,"&lt;&gt;NA",$B$26:$L$26,"&lt;&gt;NA")</f>
        <v>2.8599210661785734E-2</v>
      </c>
    </row>
    <row r="30" spans="1:13" ht="25.5" x14ac:dyDescent="0.2">
      <c r="A30" s="12" t="s">
        <v>40</v>
      </c>
      <c r="B30" s="2">
        <f t="shared" si="8"/>
        <v>6.0150375939849621</v>
      </c>
      <c r="C30" s="2">
        <f t="shared" si="8"/>
        <v>2.2421524663677128</v>
      </c>
      <c r="D30" s="2">
        <f t="shared" si="8"/>
        <v>8.6206896551724146</v>
      </c>
      <c r="E30" s="2">
        <f t="shared" si="8"/>
        <v>3.7037037037037037</v>
      </c>
      <c r="F30" s="2" t="str">
        <f t="shared" si="6"/>
        <v>NA</v>
      </c>
      <c r="G30" s="2" t="str">
        <f t="shared" si="7"/>
        <v>NA</v>
      </c>
      <c r="H30" s="2">
        <f t="shared" si="8"/>
        <v>0</v>
      </c>
      <c r="I30" s="2">
        <f t="shared" si="8"/>
        <v>0</v>
      </c>
      <c r="J30" s="2">
        <f t="shared" si="8"/>
        <v>1.0309278350515463</v>
      </c>
      <c r="K30" s="2">
        <f t="shared" si="8"/>
        <v>0</v>
      </c>
      <c r="L30" s="2">
        <f t="shared" si="8"/>
        <v>0.23923444976076555</v>
      </c>
      <c r="M30" s="23">
        <f>SUMIFS(B25:L25,B25:L25,"&lt;&gt;NA",$B$26:$L$26,"&lt;&gt;NA")*100/SUMIFS($B$26:$L$26,B25:L25,"&lt;&gt;NA",$B$26:$L$26,"&lt;&gt;NA")</f>
        <v>0.62918263455928614</v>
      </c>
    </row>
    <row r="31" spans="1:13" ht="22.5" x14ac:dyDescent="0.2">
      <c r="A31" s="7"/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">
      <c r="A32" s="12" t="s">
        <v>16</v>
      </c>
      <c r="B32" s="13">
        <v>0</v>
      </c>
      <c r="C32" s="13">
        <v>0</v>
      </c>
      <c r="D32" s="13">
        <v>0</v>
      </c>
      <c r="E32" s="13">
        <v>0</v>
      </c>
      <c r="F32" s="13" t="s">
        <v>4</v>
      </c>
      <c r="G32" s="13" t="s">
        <v>4</v>
      </c>
      <c r="H32" s="13">
        <v>0</v>
      </c>
      <c r="I32" s="13">
        <v>0</v>
      </c>
      <c r="J32" s="13">
        <v>0</v>
      </c>
      <c r="K32" s="13">
        <v>0</v>
      </c>
      <c r="L32" s="13">
        <v>2</v>
      </c>
      <c r="M32" s="22">
        <f>SUMIFS(B32:L32,B32:L32,"&lt;&gt;NA",$B$34:$L$34,"&lt;&gt;NA")</f>
        <v>2</v>
      </c>
    </row>
    <row r="33" spans="1:13" ht="34.15" customHeight="1" x14ac:dyDescent="0.2">
      <c r="A33" s="12" t="s">
        <v>17</v>
      </c>
      <c r="B33" s="13">
        <v>0</v>
      </c>
      <c r="C33" s="13">
        <v>0</v>
      </c>
      <c r="D33" s="13">
        <v>0</v>
      </c>
      <c r="E33" s="13">
        <v>0</v>
      </c>
      <c r="F33" s="13" t="s">
        <v>4</v>
      </c>
      <c r="G33" s="13" t="s">
        <v>4</v>
      </c>
      <c r="H33" s="13">
        <v>0</v>
      </c>
      <c r="I33" s="13">
        <v>0</v>
      </c>
      <c r="J33" s="13">
        <v>0</v>
      </c>
      <c r="K33" s="13">
        <v>0</v>
      </c>
      <c r="L33" s="13">
        <v>4</v>
      </c>
      <c r="M33" s="22">
        <f>SUMIFS(B33:L33,B33:L33,"&lt;&gt;NA",$B$34:$L$34,"&lt;&gt;NA")</f>
        <v>4</v>
      </c>
    </row>
    <row r="34" spans="1:13" x14ac:dyDescent="0.2">
      <c r="A34" s="12" t="s">
        <v>18</v>
      </c>
      <c r="B34" s="13">
        <v>71</v>
      </c>
      <c r="C34" s="13">
        <v>359</v>
      </c>
      <c r="D34" s="13">
        <v>29</v>
      </c>
      <c r="E34" s="13">
        <v>40</v>
      </c>
      <c r="F34" s="13" t="s">
        <v>4</v>
      </c>
      <c r="G34" s="13" t="s">
        <v>4</v>
      </c>
      <c r="H34" s="13">
        <v>47</v>
      </c>
      <c r="I34" s="13">
        <v>5</v>
      </c>
      <c r="J34" s="13">
        <v>217</v>
      </c>
      <c r="K34" s="13">
        <v>158</v>
      </c>
      <c r="L34" s="13">
        <v>1481</v>
      </c>
      <c r="M34" s="22">
        <f>SUMIFS(B34:L34,B33:L33,"&lt;&gt;NA",$B$33:$L$33,"&lt;&gt;NA")</f>
        <v>2407</v>
      </c>
    </row>
    <row r="35" spans="1:13" ht="25.5" x14ac:dyDescent="0.2">
      <c r="A35" s="12" t="s">
        <v>41</v>
      </c>
      <c r="B35" s="2">
        <f>IF(OR(OR(B32="",B32="NA"),OR(B$34="", B$34="NA")),"NA",B32*100/B$34)</f>
        <v>0</v>
      </c>
      <c r="C35" s="2">
        <f t="shared" ref="C35:K36" si="9">IF(OR(OR(C32="",C32="NA"),OR(C$34="", C$34="NA")),"NA",C32*100/C$34)</f>
        <v>0</v>
      </c>
      <c r="D35" s="2">
        <f t="shared" si="9"/>
        <v>0</v>
      </c>
      <c r="E35" s="2">
        <f t="shared" si="9"/>
        <v>0</v>
      </c>
      <c r="F35" s="2" t="str">
        <f>IF(OR(OR(F32="",F32="NA"),OR(F$34="", F$34="NA")),"NA",F32*100/F$34)</f>
        <v>NA</v>
      </c>
      <c r="G35" s="2" t="str">
        <f>IF(OR(OR(G32="",G32="NA"),OR(G$34="", G$34="NA")),"NA",G32*100/G$34)</f>
        <v>NA</v>
      </c>
      <c r="H35" s="2">
        <f t="shared" si="9"/>
        <v>0</v>
      </c>
      <c r="I35" s="2">
        <f t="shared" si="9"/>
        <v>0</v>
      </c>
      <c r="J35" s="2">
        <f t="shared" si="9"/>
        <v>0</v>
      </c>
      <c r="K35" s="2">
        <f t="shared" si="9"/>
        <v>0</v>
      </c>
      <c r="L35" s="2">
        <f>IF(OR(OR(L32="",L32="NA"),OR(L$34="", L$34="NA")),"NA",L32*100/L$34)</f>
        <v>0.13504388926401081</v>
      </c>
      <c r="M35" s="23">
        <f>SUMIFS(B32:L32,B32:L32,"&lt;&gt;NA",$B$34:$L$34,"&lt;&gt;NA")*100/SUMIFS($B$34:$L$34,B32:L32,"&lt;&gt;NA",$B$34:$L$34,"&lt;&gt;NA")</f>
        <v>8.3090984628167844E-2</v>
      </c>
    </row>
    <row r="36" spans="1:13" ht="25.5" x14ac:dyDescent="0.2">
      <c r="A36" s="12" t="s">
        <v>42</v>
      </c>
      <c r="B36" s="2">
        <f>IF(OR(OR(B33="",B33="NA"),OR(B$34="", B$34="NA")),"NA",B33*100/B$34)</f>
        <v>0</v>
      </c>
      <c r="C36" s="2">
        <f t="shared" si="9"/>
        <v>0</v>
      </c>
      <c r="D36" s="2">
        <f t="shared" si="9"/>
        <v>0</v>
      </c>
      <c r="E36" s="2">
        <f t="shared" si="9"/>
        <v>0</v>
      </c>
      <c r="F36" s="2" t="str">
        <f>IF(OR(OR(F33="",F33="NA"),OR(F$34="", F$34="NA")),"NA",F33*100/F$34)</f>
        <v>NA</v>
      </c>
      <c r="G36" s="2" t="str">
        <f>IF(OR(OR(G33="",G33="NA"),OR(G$34="", G$34="NA")),"NA",G33*100/G$34)</f>
        <v>NA</v>
      </c>
      <c r="H36" s="2">
        <f t="shared" si="9"/>
        <v>0</v>
      </c>
      <c r="I36" s="2">
        <f t="shared" si="9"/>
        <v>0</v>
      </c>
      <c r="J36" s="2">
        <f t="shared" si="9"/>
        <v>0</v>
      </c>
      <c r="K36" s="2">
        <f t="shared" si="9"/>
        <v>0</v>
      </c>
      <c r="L36" s="2">
        <f>IF(OR(OR(L33="",L33="NA"),OR(L$34="", L$34="NA")),"NA",L33*100/L$34)</f>
        <v>0.27008777852802163</v>
      </c>
      <c r="M36" s="23">
        <f>SUMIFS(B33:L33,B33:L33,"&lt;&gt;NA",$B$34:$L$34,"&lt;&gt;NA")*100/SUMIFS($B$34:$L$34,B33:L33,"&lt;&gt;NA",$B$34:$L$34,"&lt;&gt;NA")</f>
        <v>0.16618196925633569</v>
      </c>
    </row>
  </sheetData>
  <dataValidations count="1">
    <dataValidation type="list" allowBlank="1" showInputMessage="1" showErrorMessage="1" sqref="F1" xr:uid="{32902ED5-61F1-4C7E-AB48-0CA72DF50ABA}">
      <formula1>"Australia,Brazil,Canada,Denmark,Ireland,Mexico,Netherlands,New Zealand,Norway,UK,USA"</formula1>
    </dataValidation>
  </dataValidations>
  <pageMargins left="0.511811024" right="0.511811024" top="0.78740157499999996" bottom="0.78740157499999996" header="0.31496062000000002" footer="0.31496062000000002"/>
  <pageSetup paperSize="9" scale="67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36"/>
  <sheetViews>
    <sheetView zoomScaleNormal="100" workbookViewId="0">
      <pane ySplit="1" topLeftCell="A2" activePane="bottomLeft" state="frozen"/>
      <selection activeCell="M28" sqref="M28"/>
      <selection pane="bottomLeft" activeCell="M28" sqref="M28"/>
    </sheetView>
  </sheetViews>
  <sheetFormatPr defaultColWidth="8.85546875" defaultRowHeight="14.25" x14ac:dyDescent="0.2"/>
  <cols>
    <col min="1" max="1" width="32.7109375" style="5" bestFit="1" customWidth="1"/>
    <col min="2" max="12" width="16.7109375" style="5" customWidth="1"/>
    <col min="13" max="13" width="24.7109375" style="5" bestFit="1" customWidth="1"/>
    <col min="14" max="16384" width="8.85546875" style="11"/>
  </cols>
  <sheetData>
    <row r="1" spans="1:13" ht="22.5" x14ac:dyDescent="0.2">
      <c r="A1" s="7">
        <v>2015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47</v>
      </c>
      <c r="G1" s="8" t="s">
        <v>26</v>
      </c>
      <c r="H1" s="8" t="s">
        <v>23</v>
      </c>
      <c r="I1" s="8" t="s">
        <v>24</v>
      </c>
      <c r="J1" s="8" t="s">
        <v>25</v>
      </c>
      <c r="K1" s="8" t="s">
        <v>27</v>
      </c>
      <c r="L1" s="8" t="s">
        <v>28</v>
      </c>
      <c r="M1" s="8" t="s">
        <v>52</v>
      </c>
    </row>
    <row r="2" spans="1:13" x14ac:dyDescent="0.2">
      <c r="A2" s="12" t="s">
        <v>0</v>
      </c>
      <c r="B2" s="13">
        <v>0</v>
      </c>
      <c r="C2" s="13">
        <v>9</v>
      </c>
      <c r="D2" s="13">
        <v>0</v>
      </c>
      <c r="E2" s="13">
        <v>0</v>
      </c>
      <c r="F2" s="13" t="s">
        <v>4</v>
      </c>
      <c r="G2" s="13">
        <v>15</v>
      </c>
      <c r="H2" s="13">
        <v>0</v>
      </c>
      <c r="I2" s="13">
        <v>0</v>
      </c>
      <c r="J2" s="13">
        <v>1</v>
      </c>
      <c r="K2" s="13">
        <v>0</v>
      </c>
      <c r="L2" s="13">
        <v>1</v>
      </c>
      <c r="M2" s="22">
        <f>SUMIFS(B2:L2,B2:L2,"&lt;&gt;NA",$B$6:$L$6,"&lt;&gt;NA")</f>
        <v>26</v>
      </c>
    </row>
    <row r="3" spans="1:13" x14ac:dyDescent="0.2">
      <c r="A3" s="12" t="s">
        <v>1</v>
      </c>
      <c r="B3" s="13">
        <v>5</v>
      </c>
      <c r="C3" s="13">
        <v>57</v>
      </c>
      <c r="D3" s="13">
        <v>4</v>
      </c>
      <c r="E3" s="13">
        <v>1</v>
      </c>
      <c r="F3" s="13" t="s">
        <v>4</v>
      </c>
      <c r="G3" s="13">
        <v>14</v>
      </c>
      <c r="H3" s="13">
        <v>9</v>
      </c>
      <c r="I3" s="13">
        <v>0</v>
      </c>
      <c r="J3" s="13">
        <v>31</v>
      </c>
      <c r="K3" s="13">
        <v>33</v>
      </c>
      <c r="L3" s="13">
        <v>39</v>
      </c>
      <c r="M3" s="22">
        <f>SUMIFS(B3:L3,B3:L3,"&lt;&gt;NA",$B$6:$L$6,"&lt;&gt;NA")</f>
        <v>193</v>
      </c>
    </row>
    <row r="4" spans="1:13" x14ac:dyDescent="0.2">
      <c r="A4" s="12" t="s">
        <v>2</v>
      </c>
      <c r="B4" s="13">
        <v>26</v>
      </c>
      <c r="C4" s="13" t="s">
        <v>4</v>
      </c>
      <c r="D4" s="13">
        <v>8</v>
      </c>
      <c r="E4" s="13">
        <v>5</v>
      </c>
      <c r="F4" s="13" t="s">
        <v>4</v>
      </c>
      <c r="G4" s="13" t="s">
        <v>4</v>
      </c>
      <c r="H4" s="13">
        <v>29</v>
      </c>
      <c r="I4" s="13">
        <v>2</v>
      </c>
      <c r="J4" s="13">
        <v>55</v>
      </c>
      <c r="K4" s="13">
        <v>80</v>
      </c>
      <c r="L4" s="13">
        <v>58</v>
      </c>
      <c r="M4" s="22">
        <f>SUMIFS(B4:L4,B4:L4,"&lt;&gt;NA",$B$6:$L$6,"&lt;&gt;NA")</f>
        <v>263</v>
      </c>
    </row>
    <row r="5" spans="1:13" x14ac:dyDescent="0.2">
      <c r="A5" s="12" t="s">
        <v>3</v>
      </c>
      <c r="B5" s="13">
        <v>13</v>
      </c>
      <c r="C5" s="13" t="s">
        <v>4</v>
      </c>
      <c r="D5" s="13">
        <v>10</v>
      </c>
      <c r="E5" s="13">
        <v>6</v>
      </c>
      <c r="F5" s="13" t="s">
        <v>4</v>
      </c>
      <c r="G5" s="13" t="s">
        <v>4</v>
      </c>
      <c r="H5" s="13">
        <v>1</v>
      </c>
      <c r="I5" s="13">
        <v>0</v>
      </c>
      <c r="J5" s="13">
        <v>56</v>
      </c>
      <c r="K5" s="13" t="s">
        <v>4</v>
      </c>
      <c r="L5" s="13">
        <v>29</v>
      </c>
      <c r="M5" s="22">
        <f>SUMIFS(B5:L5,B5:L5,"&lt;&gt;NA",$B$6:$L$6,"&lt;&gt;NA")</f>
        <v>115</v>
      </c>
    </row>
    <row r="6" spans="1:13" x14ac:dyDescent="0.2">
      <c r="A6" s="12" t="s">
        <v>5</v>
      </c>
      <c r="B6" s="13">
        <v>15487255</v>
      </c>
      <c r="C6" s="13">
        <v>75710000</v>
      </c>
      <c r="D6" s="13">
        <v>4456747</v>
      </c>
      <c r="E6" s="13">
        <v>6969311</v>
      </c>
      <c r="F6" s="13" t="s">
        <v>4</v>
      </c>
      <c r="G6" s="13">
        <v>92576000</v>
      </c>
      <c r="H6" s="13">
        <v>7817926</v>
      </c>
      <c r="I6" s="13">
        <v>1893196</v>
      </c>
      <c r="J6" s="13">
        <v>41871445</v>
      </c>
      <c r="K6" s="13">
        <v>64154000</v>
      </c>
      <c r="L6" s="13">
        <v>106659872</v>
      </c>
      <c r="M6" s="23">
        <f>SUMIFS(B6:L6,B6:L6,"&lt;&gt;NA",$B$5:$L$5,"&lt;&gt;NA")</f>
        <v>185155752</v>
      </c>
    </row>
    <row r="7" spans="1:13" x14ac:dyDescent="0.2">
      <c r="A7" s="12" t="s">
        <v>29</v>
      </c>
      <c r="B7" s="2">
        <f>IF(OR(OR(B2="",B2="NA"), OR(B$6="",B$6="NA")),"NA",B2*1000000/B$6)</f>
        <v>0</v>
      </c>
      <c r="C7" s="2">
        <f t="shared" ref="C7:L10" si="0">IF(OR(OR(C2="",C2="NA"), OR(C$6="",C$6="NA")),"NA",C2*1000000/C$6)</f>
        <v>0.11887465328226127</v>
      </c>
      <c r="D7" s="2">
        <f t="shared" si="0"/>
        <v>0</v>
      </c>
      <c r="E7" s="2">
        <f t="shared" si="0"/>
        <v>0</v>
      </c>
      <c r="F7" s="2" t="str">
        <f t="shared" si="0"/>
        <v>NA</v>
      </c>
      <c r="G7" s="2">
        <f t="shared" ref="G7:G10" si="1">IF(OR(OR(G2="",G2="NA"), OR(G$6="",G$6="NA")),"NA",G2*1000000/G$6)</f>
        <v>0.16202903560318008</v>
      </c>
      <c r="H7" s="2">
        <f t="shared" si="0"/>
        <v>0</v>
      </c>
      <c r="I7" s="2">
        <f t="shared" si="0"/>
        <v>0</v>
      </c>
      <c r="J7" s="2">
        <f t="shared" si="0"/>
        <v>2.3882624542811932E-2</v>
      </c>
      <c r="K7" s="2">
        <f t="shared" si="0"/>
        <v>0</v>
      </c>
      <c r="L7" s="2">
        <f t="shared" si="0"/>
        <v>9.3755972255432675E-3</v>
      </c>
      <c r="M7" s="23">
        <f>SUMIFS(B2:L2,B2:L2,"&lt;&gt;NA",$B$6:$L$6,"&lt;&gt;NA")*1000000/SUMIFS($B$6:$L$6,B2:L2,"&lt;&gt;NA",$B$6:$L$6,"&lt;&gt;NA")</f>
        <v>6.2261169744849319E-2</v>
      </c>
    </row>
    <row r="8" spans="1:13" x14ac:dyDescent="0.2">
      <c r="A8" s="12" t="s">
        <v>30</v>
      </c>
      <c r="B8" s="2">
        <f t="shared" ref="B8:L10" si="2">IF(OR(OR(B3="",B3="NA"), OR(B$6="",B$6="NA")),"NA",B3*1000000/B$6)</f>
        <v>0.32284610797717217</v>
      </c>
      <c r="C8" s="2">
        <f t="shared" si="2"/>
        <v>0.752872804120988</v>
      </c>
      <c r="D8" s="2">
        <f t="shared" si="2"/>
        <v>0.89751560947929065</v>
      </c>
      <c r="E8" s="2">
        <f t="shared" si="2"/>
        <v>0.14348620688616134</v>
      </c>
      <c r="F8" s="2" t="str">
        <f t="shared" si="0"/>
        <v>NA</v>
      </c>
      <c r="G8" s="2">
        <f t="shared" si="1"/>
        <v>0.15122709989630143</v>
      </c>
      <c r="H8" s="2">
        <f t="shared" si="2"/>
        <v>1.1512004590475786</v>
      </c>
      <c r="I8" s="2">
        <f t="shared" si="2"/>
        <v>0</v>
      </c>
      <c r="J8" s="2">
        <f t="shared" si="2"/>
        <v>0.74036136082716997</v>
      </c>
      <c r="K8" s="2">
        <f t="shared" si="2"/>
        <v>0.51438725566605359</v>
      </c>
      <c r="L8" s="2">
        <f t="shared" si="2"/>
        <v>0.36564829179618741</v>
      </c>
      <c r="M8" s="23">
        <f>SUMIFS(B3:L3,B3:L3,"&lt;&gt;NA",$B$6:$L$6,"&lt;&gt;NA")*1000000/SUMIFS($B$6:$L$6,B3:L3,"&lt;&gt;NA",$B$6:$L$6,"&lt;&gt;NA")</f>
        <v>0.4621694523367661</v>
      </c>
    </row>
    <row r="9" spans="1:13" ht="25.5" x14ac:dyDescent="0.2">
      <c r="A9" s="12" t="s">
        <v>31</v>
      </c>
      <c r="B9" s="2">
        <f t="shared" si="2"/>
        <v>1.6787997614812955</v>
      </c>
      <c r="C9" s="2" t="str">
        <f t="shared" si="2"/>
        <v>NA</v>
      </c>
      <c r="D9" s="2">
        <f t="shared" si="2"/>
        <v>1.7950312189585813</v>
      </c>
      <c r="E9" s="2">
        <f t="shared" si="2"/>
        <v>0.71743103443080669</v>
      </c>
      <c r="F9" s="2" t="str">
        <f t="shared" si="0"/>
        <v>NA</v>
      </c>
      <c r="G9" s="2" t="str">
        <f t="shared" si="1"/>
        <v>NA</v>
      </c>
      <c r="H9" s="2">
        <f t="shared" si="2"/>
        <v>3.7094237013755311</v>
      </c>
      <c r="I9" s="2">
        <f t="shared" si="2"/>
        <v>1.0564146554292317</v>
      </c>
      <c r="J9" s="2">
        <f t="shared" si="2"/>
        <v>1.3135443498546564</v>
      </c>
      <c r="K9" s="2">
        <f t="shared" si="2"/>
        <v>1.2469994076752813</v>
      </c>
      <c r="L9" s="2">
        <f t="shared" si="2"/>
        <v>0.54378463908150954</v>
      </c>
      <c r="M9" s="23">
        <f>SUMIFS(B4:L4,B4:L4,"&lt;&gt;NA",$B$6:$L$6,"&lt;&gt;NA")*1000000/SUMIFS($B$6:$L$6,B4:L4,"&lt;&gt;NA",$B$6:$L$6,"&lt;&gt;NA")</f>
        <v>1.0549126052638327</v>
      </c>
    </row>
    <row r="10" spans="1:13" ht="25.5" x14ac:dyDescent="0.2">
      <c r="A10" s="12" t="s">
        <v>32</v>
      </c>
      <c r="B10" s="2">
        <f t="shared" si="2"/>
        <v>0.83939988074064775</v>
      </c>
      <c r="C10" s="2" t="str">
        <f t="shared" si="2"/>
        <v>NA</v>
      </c>
      <c r="D10" s="2">
        <f t="shared" si="2"/>
        <v>2.2437890236982265</v>
      </c>
      <c r="E10" s="2">
        <f t="shared" si="2"/>
        <v>0.86091724131696801</v>
      </c>
      <c r="F10" s="2" t="str">
        <f t="shared" si="0"/>
        <v>NA</v>
      </c>
      <c r="G10" s="2" t="str">
        <f t="shared" si="1"/>
        <v>NA</v>
      </c>
      <c r="H10" s="2">
        <f t="shared" si="2"/>
        <v>0.12791116211639764</v>
      </c>
      <c r="I10" s="2">
        <f t="shared" si="2"/>
        <v>0</v>
      </c>
      <c r="J10" s="2">
        <f t="shared" si="2"/>
        <v>1.3374269743974683</v>
      </c>
      <c r="K10" s="2" t="str">
        <f t="shared" si="2"/>
        <v>NA</v>
      </c>
      <c r="L10" s="2">
        <f t="shared" si="2"/>
        <v>0.27189231954075477</v>
      </c>
      <c r="M10" s="23">
        <f>SUMIFS(B5:L5,B5:L5,"&lt;&gt;NA",$B$6:$L$6,"&lt;&gt;NA")*1000000/SUMIFS($B$6:$L$6,B5:L5,"&lt;&gt;NA",$B$6:$L$6,"&lt;&gt;NA")</f>
        <v>0.62109871693319041</v>
      </c>
    </row>
    <row r="11" spans="1:13" ht="22.5" x14ac:dyDescent="0.2">
      <c r="A11" s="7"/>
      <c r="B11" s="10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12" t="s">
        <v>6</v>
      </c>
      <c r="B12" s="13">
        <v>2</v>
      </c>
      <c r="C12" s="13">
        <v>12</v>
      </c>
      <c r="D12" s="13">
        <v>1</v>
      </c>
      <c r="E12" s="13">
        <v>2</v>
      </c>
      <c r="F12" s="13" t="s">
        <v>4</v>
      </c>
      <c r="G12" s="13">
        <v>1</v>
      </c>
      <c r="H12" s="13">
        <v>1</v>
      </c>
      <c r="I12" s="13">
        <v>0</v>
      </c>
      <c r="J12" s="13">
        <v>1</v>
      </c>
      <c r="K12" s="13">
        <v>3</v>
      </c>
      <c r="L12" s="13" t="s">
        <v>4</v>
      </c>
      <c r="M12" s="22">
        <f>SUMIFS(B12:L12,B12:L12,"&lt;&gt;NA",$B$16:$L$16,"&lt;&gt;NA")</f>
        <v>23</v>
      </c>
    </row>
    <row r="13" spans="1:13" x14ac:dyDescent="0.2">
      <c r="A13" s="12" t="s">
        <v>7</v>
      </c>
      <c r="B13" s="2">
        <v>14770</v>
      </c>
      <c r="C13" s="2" t="s">
        <v>4</v>
      </c>
      <c r="D13" s="2">
        <v>3926</v>
      </c>
      <c r="E13" s="2">
        <v>840</v>
      </c>
      <c r="F13" s="2" t="s">
        <v>4</v>
      </c>
      <c r="G13" s="2">
        <v>13400</v>
      </c>
      <c r="H13" s="2">
        <v>100</v>
      </c>
      <c r="I13" s="2">
        <v>0</v>
      </c>
      <c r="J13" s="2">
        <v>650</v>
      </c>
      <c r="K13" s="2">
        <v>45748</v>
      </c>
      <c r="L13" s="2" t="s">
        <v>4</v>
      </c>
      <c r="M13" s="22">
        <f>SUMIFS(B13:L13,B13:L13,"&lt;&gt;NA",$B$16:$L$16,"&lt;&gt;NA")</f>
        <v>79434</v>
      </c>
    </row>
    <row r="14" spans="1:13" x14ac:dyDescent="0.2">
      <c r="A14" s="12" t="s">
        <v>8</v>
      </c>
      <c r="B14" s="13">
        <v>12</v>
      </c>
      <c r="C14" s="13">
        <v>44</v>
      </c>
      <c r="D14" s="13">
        <v>13</v>
      </c>
      <c r="E14" s="13">
        <v>5</v>
      </c>
      <c r="F14" s="13" t="s">
        <v>4</v>
      </c>
      <c r="G14" s="13" t="s">
        <v>4</v>
      </c>
      <c r="H14" s="13">
        <v>2</v>
      </c>
      <c r="I14" s="13">
        <v>0</v>
      </c>
      <c r="J14" s="13">
        <v>6</v>
      </c>
      <c r="K14" s="13">
        <v>32</v>
      </c>
      <c r="L14" s="13" t="s">
        <v>4</v>
      </c>
      <c r="M14" s="22">
        <f>SUMIFS(B14:L14,B14:L14,"&lt;&gt;NA",$B$16:$L$16,"&lt;&gt;NA")</f>
        <v>114</v>
      </c>
    </row>
    <row r="15" spans="1:13" x14ac:dyDescent="0.2">
      <c r="A15" s="12" t="s">
        <v>9</v>
      </c>
      <c r="B15" s="2">
        <v>49</v>
      </c>
      <c r="C15" s="2" t="s">
        <v>4</v>
      </c>
      <c r="D15" s="2">
        <v>728.21</v>
      </c>
      <c r="E15" s="2">
        <v>75</v>
      </c>
      <c r="F15" s="2" t="s">
        <v>4</v>
      </c>
      <c r="G15" s="2" t="s">
        <v>4</v>
      </c>
      <c r="H15" s="2">
        <v>1600</v>
      </c>
      <c r="I15" s="2">
        <v>0</v>
      </c>
      <c r="J15" s="2">
        <v>92</v>
      </c>
      <c r="K15" s="2">
        <v>7104</v>
      </c>
      <c r="L15" s="2" t="s">
        <v>4</v>
      </c>
      <c r="M15" s="22">
        <f>SUMIFS(B15:L15,B15:L15,"&lt;&gt;NA",$B$16:$L$16,"&lt;&gt;NA")</f>
        <v>9648.2099999999991</v>
      </c>
    </row>
    <row r="16" spans="1:13" x14ac:dyDescent="0.2">
      <c r="A16" s="12" t="s">
        <v>10</v>
      </c>
      <c r="B16" s="2">
        <v>358.75</v>
      </c>
      <c r="C16" s="2">
        <v>169.38</v>
      </c>
      <c r="D16" s="2">
        <v>39.64</v>
      </c>
      <c r="E16" s="2">
        <v>30.01</v>
      </c>
      <c r="F16" s="2" t="s">
        <v>4</v>
      </c>
      <c r="G16" s="2">
        <v>206.6</v>
      </c>
      <c r="H16" s="2">
        <v>82</v>
      </c>
      <c r="I16" s="2">
        <v>21.646699999999999</v>
      </c>
      <c r="J16" s="2">
        <v>714</v>
      </c>
      <c r="K16" s="2">
        <v>252</v>
      </c>
      <c r="L16" s="2" t="s">
        <v>4</v>
      </c>
      <c r="M16" s="22">
        <f>SUMIFS(B16:L16,B13:L13,"&lt;&gt;NA")</f>
        <v>1704.6467</v>
      </c>
    </row>
    <row r="17" spans="1:13" ht="25.5" x14ac:dyDescent="0.2">
      <c r="A17" s="12" t="s">
        <v>33</v>
      </c>
      <c r="B17" s="2">
        <f>IF(OR(OR(B12="",B12="NA"),OR(B$16="", B$16="NA")),"NA", B12*100/B$16)</f>
        <v>0.55749128919860624</v>
      </c>
      <c r="C17" s="2">
        <f t="shared" ref="C17:L20" si="3">IF(OR(OR(C12="",C12="NA"),OR(C$16="", C$16="NA")),"NA", C12*100/C$16)</f>
        <v>7.0846617074034715</v>
      </c>
      <c r="D17" s="2">
        <f t="shared" si="3"/>
        <v>2.522704339051463</v>
      </c>
      <c r="E17" s="2">
        <f t="shared" si="3"/>
        <v>6.6644451849383533</v>
      </c>
      <c r="F17" s="2" t="str">
        <f t="shared" si="3"/>
        <v>NA</v>
      </c>
      <c r="G17" s="2">
        <f t="shared" ref="G17:G20" si="4">IF(OR(OR(G12="",G12="NA"),OR(G$16="", G$16="NA")),"NA", G12*100/G$16)</f>
        <v>0.48402710551790901</v>
      </c>
      <c r="H17" s="2">
        <f t="shared" si="3"/>
        <v>1.2195121951219512</v>
      </c>
      <c r="I17" s="2">
        <f t="shared" si="3"/>
        <v>0</v>
      </c>
      <c r="J17" s="2">
        <f t="shared" si="3"/>
        <v>0.14005602240896359</v>
      </c>
      <c r="K17" s="2">
        <f t="shared" si="3"/>
        <v>1.1904761904761905</v>
      </c>
      <c r="L17" s="2" t="str">
        <f t="shared" si="3"/>
        <v>NA</v>
      </c>
      <c r="M17" s="23">
        <f>SUMIFS(B12:L12,B12:L12,"&lt;&gt;NA",$B$16:$L$16,"&lt;&gt;NA")*100/SUMIFS($B$16:$L$16,B12:L12,"&lt;&gt;NA",$B$16:$L$16,"&lt;&gt;NA")</f>
        <v>1.2273037518622334</v>
      </c>
    </row>
    <row r="18" spans="1:13" ht="25.5" x14ac:dyDescent="0.2">
      <c r="A18" s="12" t="s">
        <v>34</v>
      </c>
      <c r="B18" s="2">
        <f t="shared" ref="B18:L20" si="5">IF(OR(OR(B13="",B13="NA"),OR(B$16="", B$16="NA")),"NA", B13*100/B$16)</f>
        <v>4117.0731707317073</v>
      </c>
      <c r="C18" s="2" t="str">
        <f t="shared" si="5"/>
        <v>NA</v>
      </c>
      <c r="D18" s="2">
        <f t="shared" si="5"/>
        <v>9904.1372351160444</v>
      </c>
      <c r="E18" s="2">
        <f t="shared" si="5"/>
        <v>2799.0669776741083</v>
      </c>
      <c r="F18" s="2" t="str">
        <f t="shared" si="3"/>
        <v>NA</v>
      </c>
      <c r="G18" s="2">
        <f t="shared" si="4"/>
        <v>6485.963213939981</v>
      </c>
      <c r="H18" s="2">
        <f t="shared" si="5"/>
        <v>121.95121951219512</v>
      </c>
      <c r="I18" s="2">
        <f t="shared" si="5"/>
        <v>0</v>
      </c>
      <c r="J18" s="2">
        <f t="shared" si="5"/>
        <v>91.036414565826334</v>
      </c>
      <c r="K18" s="2">
        <f t="shared" si="5"/>
        <v>18153.968253968254</v>
      </c>
      <c r="L18" s="2" t="str">
        <f t="shared" si="5"/>
        <v>NA</v>
      </c>
      <c r="M18" s="23">
        <f>SUMIFS(B13:L13,B13:L13,"&lt;&gt;NA",$B$16:$L$16,"&lt;&gt;NA")*100/SUMIFS($B$16:$L$16,B13:L13,"&lt;&gt;NA",$B$16:$L$16,"&lt;&gt;NA")</f>
        <v>4659.8512172639648</v>
      </c>
    </row>
    <row r="19" spans="1:13" ht="25.5" x14ac:dyDescent="0.2">
      <c r="A19" s="12" t="s">
        <v>35</v>
      </c>
      <c r="B19" s="2">
        <f t="shared" si="5"/>
        <v>3.3449477351916377</v>
      </c>
      <c r="C19" s="2">
        <f t="shared" si="5"/>
        <v>25.977092927146064</v>
      </c>
      <c r="D19" s="2">
        <f t="shared" si="5"/>
        <v>32.795156407669019</v>
      </c>
      <c r="E19" s="2">
        <f t="shared" si="5"/>
        <v>16.661112962345882</v>
      </c>
      <c r="F19" s="2" t="str">
        <f t="shared" si="3"/>
        <v>NA</v>
      </c>
      <c r="G19" s="2" t="str">
        <f t="shared" si="4"/>
        <v>NA</v>
      </c>
      <c r="H19" s="2">
        <f t="shared" si="5"/>
        <v>2.4390243902439024</v>
      </c>
      <c r="I19" s="2">
        <f t="shared" si="5"/>
        <v>0</v>
      </c>
      <c r="J19" s="2">
        <f t="shared" si="5"/>
        <v>0.84033613445378152</v>
      </c>
      <c r="K19" s="2">
        <f t="shared" si="5"/>
        <v>12.698412698412698</v>
      </c>
      <c r="L19" s="2" t="str">
        <f t="shared" si="5"/>
        <v>NA</v>
      </c>
      <c r="M19" s="23">
        <f>SUMIFS(B14:L14,B14:L14,"&lt;&gt;NA",$B$16:$L$16,"&lt;&gt;NA")*100/SUMIFS($B$16:$L$16,B14:L14,"&lt;&gt;NA",$B$16:$L$16,"&lt;&gt;NA")</f>
        <v>6.8368822449586544</v>
      </c>
    </row>
    <row r="20" spans="1:13" ht="25.5" x14ac:dyDescent="0.2">
      <c r="A20" s="12" t="s">
        <v>36</v>
      </c>
      <c r="B20" s="2">
        <f t="shared" si="5"/>
        <v>13.658536585365853</v>
      </c>
      <c r="C20" s="2" t="str">
        <f t="shared" si="5"/>
        <v>NA</v>
      </c>
      <c r="D20" s="2">
        <f t="shared" si="5"/>
        <v>1837.0585267406659</v>
      </c>
      <c r="E20" s="2">
        <f t="shared" si="5"/>
        <v>249.91669443518825</v>
      </c>
      <c r="F20" s="2" t="str">
        <f t="shared" si="3"/>
        <v>NA</v>
      </c>
      <c r="G20" s="2" t="str">
        <f t="shared" si="4"/>
        <v>NA</v>
      </c>
      <c r="H20" s="2">
        <f t="shared" si="5"/>
        <v>1951.219512195122</v>
      </c>
      <c r="I20" s="2">
        <f t="shared" si="5"/>
        <v>0</v>
      </c>
      <c r="J20" s="2">
        <f t="shared" si="5"/>
        <v>12.88515406162465</v>
      </c>
      <c r="K20" s="2">
        <f t="shared" si="5"/>
        <v>2819.0476190476193</v>
      </c>
      <c r="L20" s="2" t="str">
        <f t="shared" si="5"/>
        <v>NA</v>
      </c>
      <c r="M20" s="23">
        <f>SUMIFS(B15:L15,B15:L15,"&lt;&gt;NA",$B$16:$L$16,"&lt;&gt;NA")*100/SUMIFS($B$16:$L$16,B15:L15,"&lt;&gt;NA",$B$16:$L$16,"&lt;&gt;NA")</f>
        <v>644.05268540693692</v>
      </c>
    </row>
    <row r="21" spans="1:13" ht="22.5" x14ac:dyDescent="0.2">
      <c r="A21" s="7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12" t="s">
        <v>11</v>
      </c>
      <c r="B22" s="13">
        <v>0</v>
      </c>
      <c r="C22" s="13">
        <v>0</v>
      </c>
      <c r="D22" s="13">
        <v>0</v>
      </c>
      <c r="E22" s="13">
        <v>0</v>
      </c>
      <c r="F22" s="13" t="s">
        <v>4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2</v>
      </c>
      <c r="M22" s="22">
        <f>SUMIFS(B22:L22,B22:L22,"&lt;&gt;NA",$B$26:$L$26,"&lt;&gt;NA")</f>
        <v>2</v>
      </c>
    </row>
    <row r="23" spans="1:13" x14ac:dyDescent="0.2">
      <c r="A23" s="12" t="s">
        <v>12</v>
      </c>
      <c r="B23" s="13">
        <v>1</v>
      </c>
      <c r="C23" s="13">
        <v>4</v>
      </c>
      <c r="D23" s="13">
        <v>1</v>
      </c>
      <c r="E23" s="13">
        <v>0</v>
      </c>
      <c r="F23" s="13" t="s">
        <v>4</v>
      </c>
      <c r="G23" s="13">
        <v>0</v>
      </c>
      <c r="H23" s="13">
        <v>1</v>
      </c>
      <c r="I23" s="13">
        <v>0</v>
      </c>
      <c r="J23" s="13">
        <v>1</v>
      </c>
      <c r="K23" s="13">
        <v>0</v>
      </c>
      <c r="L23" s="13">
        <v>3</v>
      </c>
      <c r="M23" s="22">
        <f>SUMIFS(B23:L23,B23:L23,"&lt;&gt;NA",$B$26:$L$26,"&lt;&gt;NA")</f>
        <v>11</v>
      </c>
    </row>
    <row r="24" spans="1:13" x14ac:dyDescent="0.2">
      <c r="A24" s="12" t="s">
        <v>13</v>
      </c>
      <c r="B24" s="13">
        <v>0</v>
      </c>
      <c r="C24" s="13">
        <v>0</v>
      </c>
      <c r="D24" s="13">
        <v>0</v>
      </c>
      <c r="E24" s="13">
        <v>0</v>
      </c>
      <c r="F24" s="13" t="s">
        <v>4</v>
      </c>
      <c r="G24" s="13">
        <v>2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22">
        <f>SUMIFS(B24:L24,B24:L24,"&lt;&gt;NA",$B$26:$L$26,"&lt;&gt;NA")</f>
        <v>3</v>
      </c>
    </row>
    <row r="25" spans="1:13" x14ac:dyDescent="0.2">
      <c r="A25" s="12" t="s">
        <v>14</v>
      </c>
      <c r="B25" s="13">
        <v>10</v>
      </c>
      <c r="C25" s="13">
        <v>0</v>
      </c>
      <c r="D25" s="13">
        <v>4</v>
      </c>
      <c r="E25" s="13">
        <v>0</v>
      </c>
      <c r="F25" s="13" t="s">
        <v>4</v>
      </c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8</v>
      </c>
      <c r="M25" s="22">
        <f>SUMIFS(B25:L25,B25:L25,"&lt;&gt;NA",$B$26:$L$26,"&lt;&gt;NA")</f>
        <v>27</v>
      </c>
    </row>
    <row r="26" spans="1:13" x14ac:dyDescent="0.2">
      <c r="A26" s="12" t="s">
        <v>15</v>
      </c>
      <c r="B26" s="13">
        <v>133</v>
      </c>
      <c r="C26" s="13">
        <v>206</v>
      </c>
      <c r="D26" s="13">
        <v>12.08</v>
      </c>
      <c r="E26" s="13">
        <v>27</v>
      </c>
      <c r="F26" s="13" t="s">
        <v>4</v>
      </c>
      <c r="G26" s="13">
        <v>300</v>
      </c>
      <c r="H26" s="13">
        <v>173</v>
      </c>
      <c r="I26" s="13">
        <v>10</v>
      </c>
      <c r="J26" s="13">
        <v>95</v>
      </c>
      <c r="K26" s="13">
        <v>302</v>
      </c>
      <c r="L26" s="13">
        <v>2367</v>
      </c>
      <c r="M26" s="22">
        <f>SUMIFS(B26:L26,B25:L25,"&lt;&gt;NA",$B$25:$L$25,"&lt;&gt;NA")</f>
        <v>3625.08</v>
      </c>
    </row>
    <row r="27" spans="1:13" ht="16.899999999999999" customHeight="1" x14ac:dyDescent="0.2">
      <c r="A27" s="12" t="s">
        <v>37</v>
      </c>
      <c r="B27" s="2">
        <f>IF(OR(OR(B22="",B22="NA"),OR(B$26="",B$26="NA")),"NA",B22*100/B$26)</f>
        <v>0</v>
      </c>
      <c r="C27" s="2">
        <f t="shared" ref="C27:L27" si="6">IF(OR(C22="",C$26=""),"NA",C22*100/C$26)</f>
        <v>0</v>
      </c>
      <c r="D27" s="2">
        <f t="shared" si="6"/>
        <v>0</v>
      </c>
      <c r="E27" s="2">
        <f t="shared" si="6"/>
        <v>0</v>
      </c>
      <c r="F27" s="2" t="str">
        <f t="shared" ref="F27:F30" si="7">IF(OR(OR(F22="",F22="NA"),OR(F$26="",F$26="NA")),"NA",F22*100/F$26)</f>
        <v>NA</v>
      </c>
      <c r="G27" s="2">
        <f t="shared" ref="G27:G30" si="8">IF(OR(G22="",G$26=""),"NA",G22*100/G$26)</f>
        <v>0</v>
      </c>
      <c r="H27" s="2">
        <f t="shared" si="6"/>
        <v>0</v>
      </c>
      <c r="I27" s="2">
        <f t="shared" si="6"/>
        <v>0</v>
      </c>
      <c r="J27" s="2">
        <f t="shared" si="6"/>
        <v>0</v>
      </c>
      <c r="K27" s="2">
        <f t="shared" si="6"/>
        <v>0</v>
      </c>
      <c r="L27" s="2">
        <f t="shared" si="6"/>
        <v>8.4495141529362064E-2</v>
      </c>
      <c r="M27" s="23">
        <f>SUMIFS(B22:L22,B22:L22,"&lt;&gt;NA",$B$26:$L$26,"&lt;&gt;NA")*100/SUMIFS($B$26:$L$26,B26:L26,"&lt;&gt;NA",$B$26:$L$26,"&lt;&gt;NA")</f>
        <v>5.5171196221876481E-2</v>
      </c>
    </row>
    <row r="28" spans="1:13" ht="25.5" x14ac:dyDescent="0.2">
      <c r="A28" s="12" t="s">
        <v>38</v>
      </c>
      <c r="B28" s="2">
        <f t="shared" ref="B28:L30" si="9">IF(OR(B23="",B$26=""),"NA",B23*100/B$26)</f>
        <v>0.75187969924812026</v>
      </c>
      <c r="C28" s="2">
        <f t="shared" si="9"/>
        <v>1.941747572815534</v>
      </c>
      <c r="D28" s="2">
        <f t="shared" si="9"/>
        <v>8.2781456953642376</v>
      </c>
      <c r="E28" s="2">
        <f t="shared" si="9"/>
        <v>0</v>
      </c>
      <c r="F28" s="2" t="str">
        <f t="shared" si="7"/>
        <v>NA</v>
      </c>
      <c r="G28" s="2">
        <f t="shared" si="8"/>
        <v>0</v>
      </c>
      <c r="H28" s="2">
        <f t="shared" si="9"/>
        <v>0.5780346820809249</v>
      </c>
      <c r="I28" s="2">
        <f t="shared" si="9"/>
        <v>0</v>
      </c>
      <c r="J28" s="2">
        <f t="shared" si="9"/>
        <v>1.0526315789473684</v>
      </c>
      <c r="K28" s="2">
        <f t="shared" si="9"/>
        <v>0</v>
      </c>
      <c r="L28" s="2">
        <f t="shared" si="9"/>
        <v>0.1267427122940431</v>
      </c>
      <c r="M28" s="23">
        <f>SUMIFS(B23:L23,B23:L23,"&lt;&gt;NA",$B$26:$L$26,"&lt;&gt;NA")*100/SUMIFS($B$26:$L$26,B23:L23,"&lt;&gt;NA",$B$26:$L$26,"&lt;&gt;NA")</f>
        <v>0.30344157922032067</v>
      </c>
    </row>
    <row r="29" spans="1:13" x14ac:dyDescent="0.2">
      <c r="A29" s="12" t="s">
        <v>39</v>
      </c>
      <c r="B29" s="2">
        <f t="shared" si="9"/>
        <v>0</v>
      </c>
      <c r="C29" s="2">
        <f t="shared" si="9"/>
        <v>0</v>
      </c>
      <c r="D29" s="2">
        <f t="shared" si="9"/>
        <v>0</v>
      </c>
      <c r="E29" s="2">
        <f t="shared" si="9"/>
        <v>0</v>
      </c>
      <c r="F29" s="2" t="str">
        <f t="shared" si="7"/>
        <v>NA</v>
      </c>
      <c r="G29" s="2">
        <f t="shared" si="8"/>
        <v>0.66666666666666663</v>
      </c>
      <c r="H29" s="2">
        <f t="shared" si="9"/>
        <v>0</v>
      </c>
      <c r="I29" s="2">
        <f t="shared" si="9"/>
        <v>0</v>
      </c>
      <c r="J29" s="2">
        <f t="shared" si="9"/>
        <v>0</v>
      </c>
      <c r="K29" s="2">
        <f t="shared" si="9"/>
        <v>0</v>
      </c>
      <c r="L29" s="2">
        <f t="shared" si="9"/>
        <v>4.2247570764681032E-2</v>
      </c>
      <c r="M29" s="23">
        <f>SUMIFS(B24:L24,B24:L24,"&lt;&gt;NA",$B$26:$L$26,"&lt;&gt;NA")*100/SUMIFS($B$26:$L$26,B24:L24,"&lt;&gt;NA",$B$26:$L$26,"&lt;&gt;NA")</f>
        <v>8.2756794332814729E-2</v>
      </c>
    </row>
    <row r="30" spans="1:13" ht="25.5" x14ac:dyDescent="0.2">
      <c r="A30" s="12" t="s">
        <v>40</v>
      </c>
      <c r="B30" s="2">
        <f t="shared" si="9"/>
        <v>7.518796992481203</v>
      </c>
      <c r="C30" s="2">
        <f t="shared" si="9"/>
        <v>0</v>
      </c>
      <c r="D30" s="2">
        <f t="shared" si="9"/>
        <v>33.11258278145695</v>
      </c>
      <c r="E30" s="2">
        <f t="shared" si="9"/>
        <v>0</v>
      </c>
      <c r="F30" s="2" t="str">
        <f t="shared" si="7"/>
        <v>NA</v>
      </c>
      <c r="G30" s="2">
        <f t="shared" si="8"/>
        <v>0.33333333333333331</v>
      </c>
      <c r="H30" s="2">
        <f t="shared" si="9"/>
        <v>0.5780346820809249</v>
      </c>
      <c r="I30" s="2">
        <f t="shared" si="9"/>
        <v>10</v>
      </c>
      <c r="J30" s="2">
        <f t="shared" si="9"/>
        <v>1.0526315789473684</v>
      </c>
      <c r="K30" s="2">
        <f t="shared" si="9"/>
        <v>0.33112582781456956</v>
      </c>
      <c r="L30" s="2">
        <f t="shared" si="9"/>
        <v>0.33798056611744826</v>
      </c>
      <c r="M30" s="23">
        <f>SUMIFS(B25:L25,B25:L25,"&lt;&gt;NA",$B$26:$L$26,"&lt;&gt;NA")*100/SUMIFS($B$26:$L$26,B25:L25,"&lt;&gt;NA",$B$26:$L$26,"&lt;&gt;NA")</f>
        <v>0.74481114899533252</v>
      </c>
    </row>
    <row r="31" spans="1:13" ht="22.5" x14ac:dyDescent="0.2">
      <c r="A31" s="7"/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">
      <c r="A32" s="12" t="s">
        <v>16</v>
      </c>
      <c r="B32" s="13">
        <v>0</v>
      </c>
      <c r="C32" s="13">
        <v>0</v>
      </c>
      <c r="D32" s="13">
        <v>0</v>
      </c>
      <c r="E32" s="13">
        <v>0</v>
      </c>
      <c r="F32" s="13" t="s">
        <v>4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22">
        <f>SUMIFS(B32:L32,B32:L32,"&lt;&gt;NA",$B$34:$L$34,"&lt;&gt;NA")</f>
        <v>0</v>
      </c>
    </row>
    <row r="33" spans="1:13" ht="34.15" customHeight="1" x14ac:dyDescent="0.2">
      <c r="A33" s="12" t="s">
        <v>17</v>
      </c>
      <c r="B33" s="13">
        <v>0</v>
      </c>
      <c r="C33" s="13">
        <v>0</v>
      </c>
      <c r="D33" s="13">
        <v>0</v>
      </c>
      <c r="E33" s="13">
        <v>0</v>
      </c>
      <c r="F33" s="13" t="s">
        <v>4</v>
      </c>
      <c r="G33" s="13">
        <v>0</v>
      </c>
      <c r="H33" s="13">
        <v>2</v>
      </c>
      <c r="I33" s="13">
        <v>0</v>
      </c>
      <c r="J33" s="13">
        <v>0</v>
      </c>
      <c r="K33" s="13">
        <v>6</v>
      </c>
      <c r="L33" s="13">
        <v>0</v>
      </c>
      <c r="M33" s="22">
        <f>SUMIFS(B33:L33,B33:L33,"&lt;&gt;NA",$B$34:$L$34,"&lt;&gt;NA")</f>
        <v>8</v>
      </c>
    </row>
    <row r="34" spans="1:13" x14ac:dyDescent="0.2">
      <c r="A34" s="12" t="s">
        <v>18</v>
      </c>
      <c r="B34" s="13">
        <v>160</v>
      </c>
      <c r="C34" s="13">
        <v>387</v>
      </c>
      <c r="D34" s="13">
        <v>17</v>
      </c>
      <c r="E34" s="13">
        <v>32</v>
      </c>
      <c r="F34" s="13" t="s">
        <v>4</v>
      </c>
      <c r="G34" s="13" t="s">
        <v>4</v>
      </c>
      <c r="H34" s="13">
        <v>46</v>
      </c>
      <c r="I34" s="13">
        <v>14</v>
      </c>
      <c r="J34" s="13">
        <v>245</v>
      </c>
      <c r="K34" s="13">
        <v>155</v>
      </c>
      <c r="L34" s="13">
        <v>956</v>
      </c>
      <c r="M34" s="22">
        <f>SUMIFS(B34:L34,B33:L33,"&lt;&gt;NA",$B$33:$L$33,"&lt;&gt;NA")</f>
        <v>2012</v>
      </c>
    </row>
    <row r="35" spans="1:13" ht="25.5" x14ac:dyDescent="0.2">
      <c r="A35" s="12" t="s">
        <v>41</v>
      </c>
      <c r="B35" s="2">
        <f>IF(OR(OR(B32="",B32="NA"),OR(B$34="", B$34="NA")),"NA",B32*100/B$34)</f>
        <v>0</v>
      </c>
      <c r="C35" s="2">
        <f t="shared" ref="C35:L36" si="10">IF(OR(OR(C32="",C32="NA"),OR(C$34="", C$34="NA")),"NA",C32*100/C$34)</f>
        <v>0</v>
      </c>
      <c r="D35" s="2">
        <f t="shared" si="10"/>
        <v>0</v>
      </c>
      <c r="E35" s="2">
        <f t="shared" si="10"/>
        <v>0</v>
      </c>
      <c r="F35" s="2" t="str">
        <f>IF(OR(OR(F32="",F32="NA"),OR(F$34="", F$34="NA")),"NA",F32*100/F$34)</f>
        <v>NA</v>
      </c>
      <c r="G35" s="2" t="str">
        <f>IF(OR(OR(G32="",G32="NA"),OR(G$34="", G$34="NA")),"NA",G32*100/G$34)</f>
        <v>NA</v>
      </c>
      <c r="H35" s="2">
        <f t="shared" si="10"/>
        <v>0</v>
      </c>
      <c r="I35" s="2">
        <f t="shared" si="10"/>
        <v>0</v>
      </c>
      <c r="J35" s="2">
        <f t="shared" si="10"/>
        <v>0</v>
      </c>
      <c r="K35" s="2">
        <f t="shared" si="10"/>
        <v>0</v>
      </c>
      <c r="L35" s="2">
        <f t="shared" si="10"/>
        <v>0</v>
      </c>
      <c r="M35" s="23">
        <f>SUMIFS(B32:L32,B32:L32,"&lt;&gt;NA",$B$34:$L$34,"&lt;&gt;NA")*100/SUMIFS($B$34:$L$34,B32:L32,"&lt;&gt;NA",$B$34:$L$34,"&lt;&gt;NA")</f>
        <v>0</v>
      </c>
    </row>
    <row r="36" spans="1:13" ht="25.5" x14ac:dyDescent="0.2">
      <c r="A36" s="12" t="s">
        <v>42</v>
      </c>
      <c r="B36" s="2">
        <f>IF(OR(OR(B33="",B33="NA"),OR(B$34="", B$34="NA")),"NA",B33*100/B$34)</f>
        <v>0</v>
      </c>
      <c r="C36" s="2">
        <f t="shared" si="10"/>
        <v>0</v>
      </c>
      <c r="D36" s="2">
        <f t="shared" si="10"/>
        <v>0</v>
      </c>
      <c r="E36" s="2">
        <f t="shared" si="10"/>
        <v>0</v>
      </c>
      <c r="F36" s="2" t="str">
        <f>IF(OR(OR(F33="",F33="NA"),OR(F$34="", F$34="NA")),"NA",F33*100/F$34)</f>
        <v>NA</v>
      </c>
      <c r="G36" s="2" t="str">
        <f>IF(OR(OR(G33="",G33="NA"),OR(G$34="", G$34="NA")),"NA",G33*100/G$34)</f>
        <v>NA</v>
      </c>
      <c r="H36" s="2">
        <f t="shared" si="10"/>
        <v>4.3478260869565215</v>
      </c>
      <c r="I36" s="2">
        <f t="shared" si="10"/>
        <v>0</v>
      </c>
      <c r="J36" s="2">
        <f t="shared" si="10"/>
        <v>0</v>
      </c>
      <c r="K36" s="2">
        <f t="shared" si="10"/>
        <v>3.870967741935484</v>
      </c>
      <c r="L36" s="2">
        <f t="shared" si="10"/>
        <v>0</v>
      </c>
      <c r="M36" s="23">
        <f>SUMIFS(B33:L33,B33:L33,"&lt;&gt;NA",$B$34:$L$34,"&lt;&gt;NA")*100/SUMIFS($B$34:$L$34,B33:L33,"&lt;&gt;NA",$B$34:$L$34,"&lt;&gt;NA")</f>
        <v>0.39761431411530818</v>
      </c>
    </row>
  </sheetData>
  <dataValidations count="1">
    <dataValidation type="list" allowBlank="1" showInputMessage="1" showErrorMessage="1" sqref="F1" xr:uid="{87612182-8876-476B-A0C5-71DA21AEDC42}">
      <formula1>"Australia,Brazil,Canada,Denmark,Ireland,Mexico,Netherlands,New Zealand,Norway,UK,USA"</formula1>
    </dataValidation>
  </dataValidations>
  <pageMargins left="0.511811024" right="0.511811024" top="0.78740157499999996" bottom="0.78740157499999996" header="0.31496062000000002" footer="0.31496062000000002"/>
  <pageSetup paperSize="0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36"/>
  <sheetViews>
    <sheetView zoomScaleNormal="100" workbookViewId="0">
      <pane ySplit="1" topLeftCell="A2" activePane="bottomLeft" state="frozen"/>
      <selection activeCell="M28" sqref="M28"/>
      <selection pane="bottomLeft" activeCell="M28" sqref="M28"/>
    </sheetView>
  </sheetViews>
  <sheetFormatPr defaultColWidth="8.85546875" defaultRowHeight="14.25" x14ac:dyDescent="0.2"/>
  <cols>
    <col min="1" max="1" width="32.7109375" style="5" bestFit="1" customWidth="1"/>
    <col min="2" max="12" width="16.7109375" style="5" customWidth="1"/>
    <col min="13" max="13" width="24.7109375" style="5" bestFit="1" customWidth="1"/>
    <col min="14" max="16384" width="8.85546875" style="11"/>
  </cols>
  <sheetData>
    <row r="1" spans="1:13" ht="22.5" x14ac:dyDescent="0.2">
      <c r="A1" s="7">
        <v>2016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47</v>
      </c>
      <c r="G1" s="8" t="s">
        <v>26</v>
      </c>
      <c r="H1" s="8" t="s">
        <v>23</v>
      </c>
      <c r="I1" s="8" t="s">
        <v>24</v>
      </c>
      <c r="J1" s="8" t="s">
        <v>25</v>
      </c>
      <c r="K1" s="8" t="s">
        <v>27</v>
      </c>
      <c r="L1" s="8" t="s">
        <v>28</v>
      </c>
      <c r="M1" s="8" t="s">
        <v>52</v>
      </c>
    </row>
    <row r="2" spans="1:13" x14ac:dyDescent="0.2">
      <c r="A2" s="12" t="s">
        <v>0</v>
      </c>
      <c r="B2" s="13">
        <v>0</v>
      </c>
      <c r="C2" s="13">
        <v>1</v>
      </c>
      <c r="D2" s="13">
        <v>0</v>
      </c>
      <c r="E2" s="13">
        <v>0</v>
      </c>
      <c r="F2" s="13" t="s">
        <v>4</v>
      </c>
      <c r="G2" s="13">
        <v>2</v>
      </c>
      <c r="H2" s="13">
        <v>0</v>
      </c>
      <c r="I2" s="13">
        <v>0</v>
      </c>
      <c r="J2" s="13">
        <v>0</v>
      </c>
      <c r="K2" s="13">
        <v>1</v>
      </c>
      <c r="L2" s="13">
        <v>1</v>
      </c>
      <c r="M2" s="22">
        <f>SUMIFS(B2:L2,B2:L2,"&lt;&gt;NA",$B$6:$L$6,"&lt;&gt;NA")</f>
        <v>3</v>
      </c>
    </row>
    <row r="3" spans="1:13" x14ac:dyDescent="0.2">
      <c r="A3" s="12" t="s">
        <v>1</v>
      </c>
      <c r="B3" s="13">
        <v>0</v>
      </c>
      <c r="C3" s="13">
        <v>24</v>
      </c>
      <c r="D3" s="13">
        <v>4</v>
      </c>
      <c r="E3" s="13">
        <v>0</v>
      </c>
      <c r="F3" s="13" t="s">
        <v>4</v>
      </c>
      <c r="G3" s="13">
        <v>8</v>
      </c>
      <c r="H3" s="13">
        <v>4</v>
      </c>
      <c r="I3" s="13">
        <v>0</v>
      </c>
      <c r="J3" s="13">
        <v>20</v>
      </c>
      <c r="K3" s="13">
        <v>20</v>
      </c>
      <c r="L3" s="13">
        <v>33</v>
      </c>
      <c r="M3" s="22">
        <f>SUMIFS(B3:L3,B3:L3,"&lt;&gt;NA",$B$6:$L$6,"&lt;&gt;NA")</f>
        <v>105</v>
      </c>
    </row>
    <row r="4" spans="1:13" x14ac:dyDescent="0.2">
      <c r="A4" s="12" t="s">
        <v>2</v>
      </c>
      <c r="B4" s="13">
        <v>20</v>
      </c>
      <c r="C4" s="13" t="s">
        <v>4</v>
      </c>
      <c r="D4" s="13">
        <v>7</v>
      </c>
      <c r="E4" s="13">
        <v>12</v>
      </c>
      <c r="F4" s="13" t="s">
        <v>4</v>
      </c>
      <c r="G4" s="13" t="s">
        <v>4</v>
      </c>
      <c r="H4" s="13">
        <v>19</v>
      </c>
      <c r="I4" s="13">
        <v>0</v>
      </c>
      <c r="J4" s="13">
        <v>57</v>
      </c>
      <c r="K4" s="13">
        <v>78</v>
      </c>
      <c r="L4" s="13">
        <v>70</v>
      </c>
      <c r="M4" s="22">
        <f>SUMIFS(B4:L4,B4:L4,"&lt;&gt;NA",$B$6:$L$6,"&lt;&gt;NA")</f>
        <v>263</v>
      </c>
    </row>
    <row r="5" spans="1:13" x14ac:dyDescent="0.2">
      <c r="A5" s="12" t="s">
        <v>3</v>
      </c>
      <c r="B5" s="13">
        <v>10</v>
      </c>
      <c r="C5" s="13" t="s">
        <v>4</v>
      </c>
      <c r="D5" s="13">
        <v>14</v>
      </c>
      <c r="E5" s="13">
        <v>1</v>
      </c>
      <c r="F5" s="13" t="s">
        <v>4</v>
      </c>
      <c r="G5" s="13" t="s">
        <v>4</v>
      </c>
      <c r="H5" s="13">
        <v>0</v>
      </c>
      <c r="I5" s="13">
        <v>0</v>
      </c>
      <c r="J5" s="13">
        <v>28</v>
      </c>
      <c r="K5" s="13"/>
      <c r="L5" s="13">
        <v>17</v>
      </c>
      <c r="M5" s="22">
        <f>SUMIFS(B5:L5,B5:L5,"&lt;&gt;NA",$B$6:$L$6,"&lt;&gt;NA")</f>
        <v>70</v>
      </c>
    </row>
    <row r="6" spans="1:13" x14ac:dyDescent="0.2">
      <c r="A6" s="12" t="s">
        <v>5</v>
      </c>
      <c r="B6" s="13">
        <v>9697117</v>
      </c>
      <c r="C6" s="13">
        <v>61489228.479999997</v>
      </c>
      <c r="D6" s="13">
        <v>4424272</v>
      </c>
      <c r="E6" s="13">
        <v>6351091</v>
      </c>
      <c r="F6" s="13" t="s">
        <v>4</v>
      </c>
      <c r="G6" s="13" t="s">
        <v>4</v>
      </c>
      <c r="H6" s="13">
        <v>5953664</v>
      </c>
      <c r="I6" s="13">
        <v>1184914</v>
      </c>
      <c r="J6" s="13">
        <v>34833296</v>
      </c>
      <c r="K6" s="13">
        <v>60800000</v>
      </c>
      <c r="L6" s="13">
        <v>78349792</v>
      </c>
      <c r="M6" s="23">
        <f>SUMIFS(B6:L6,B6:L6,"&lt;&gt;NA",$B$5:$L$5,"&lt;&gt;NA")</f>
        <v>201594146</v>
      </c>
    </row>
    <row r="7" spans="1:13" x14ac:dyDescent="0.2">
      <c r="A7" s="12" t="s">
        <v>29</v>
      </c>
      <c r="B7" s="2">
        <f>IF(OR(OR(B2="",B2="NA"), OR(B$6="",B$6="NA")),"NA",B2*1000000/B$6)</f>
        <v>0</v>
      </c>
      <c r="C7" s="2">
        <f t="shared" ref="C7:L10" si="0">IF(OR(OR(C2="",C2="NA"), OR(C$6="",C$6="NA")),"NA",C2*1000000/C$6)</f>
        <v>1.6263011013795046E-2</v>
      </c>
      <c r="D7" s="2">
        <f t="shared" si="0"/>
        <v>0</v>
      </c>
      <c r="E7" s="2">
        <f t="shared" si="0"/>
        <v>0</v>
      </c>
      <c r="F7" s="2" t="str">
        <f t="shared" si="0"/>
        <v>NA</v>
      </c>
      <c r="G7" s="2" t="str">
        <f t="shared" ref="G7:G10" si="1">IF(OR(OR(G2="",G2="NA"), OR(G$6="",G$6="NA")),"NA",G2*1000000/G$6)</f>
        <v>NA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1.6447368421052631E-2</v>
      </c>
      <c r="L7" s="2">
        <f t="shared" si="0"/>
        <v>1.276327574679458E-2</v>
      </c>
      <c r="M7" s="23">
        <f>SUMIFS(B2:L2,B2:L2,"&lt;&gt;NA",$B$6:$L$6,"&lt;&gt;NA")*1000000/SUMIFS($B$6:$L$6,B2:L2,"&lt;&gt;NA",$B$6:$L$6,"&lt;&gt;NA")</f>
        <v>1.1403229131942218E-2</v>
      </c>
    </row>
    <row r="8" spans="1:13" x14ac:dyDescent="0.2">
      <c r="A8" s="12" t="s">
        <v>30</v>
      </c>
      <c r="B8" s="2">
        <f t="shared" ref="B8:L10" si="2">IF(OR(OR(B3="",B3="NA"), OR(B$6="",B$6="NA")),"NA",B3*1000000/B$6)</f>
        <v>0</v>
      </c>
      <c r="C8" s="2">
        <f t="shared" si="2"/>
        <v>0.39031226433108113</v>
      </c>
      <c r="D8" s="2">
        <f t="shared" si="2"/>
        <v>0.90410354517082137</v>
      </c>
      <c r="E8" s="2">
        <f t="shared" si="2"/>
        <v>0</v>
      </c>
      <c r="F8" s="2" t="str">
        <f t="shared" si="0"/>
        <v>NA</v>
      </c>
      <c r="G8" s="2" t="str">
        <f t="shared" si="1"/>
        <v>NA</v>
      </c>
      <c r="H8" s="2">
        <f t="shared" si="2"/>
        <v>0.67185518027218194</v>
      </c>
      <c r="I8" s="2">
        <f t="shared" si="2"/>
        <v>0</v>
      </c>
      <c r="J8" s="2">
        <f t="shared" si="2"/>
        <v>0.5741632947970241</v>
      </c>
      <c r="K8" s="2">
        <f t="shared" si="2"/>
        <v>0.32894736842105265</v>
      </c>
      <c r="L8" s="2">
        <f t="shared" si="2"/>
        <v>0.42118809964422116</v>
      </c>
      <c r="M8" s="23">
        <f>SUMIFS(B3:L3,B3:L3,"&lt;&gt;NA",$B$6:$L$6,"&lt;&gt;NA")*1000000/SUMIFS($B$6:$L$6,B3:L3,"&lt;&gt;NA",$B$6:$L$6,"&lt;&gt;NA")</f>
        <v>0.39911301961797768</v>
      </c>
    </row>
    <row r="9" spans="1:13" ht="25.5" x14ac:dyDescent="0.2">
      <c r="A9" s="12" t="s">
        <v>31</v>
      </c>
      <c r="B9" s="2">
        <f t="shared" si="2"/>
        <v>2.0624686698118628</v>
      </c>
      <c r="C9" s="2" t="str">
        <f t="shared" si="0"/>
        <v>NA</v>
      </c>
      <c r="D9" s="2">
        <f t="shared" si="0"/>
        <v>1.5821812040489374</v>
      </c>
      <c r="E9" s="2">
        <f t="shared" si="0"/>
        <v>1.8894391530526016</v>
      </c>
      <c r="F9" s="2" t="str">
        <f t="shared" si="0"/>
        <v>NA</v>
      </c>
      <c r="G9" s="2" t="str">
        <f t="shared" si="1"/>
        <v>NA</v>
      </c>
      <c r="H9" s="2">
        <f t="shared" si="0"/>
        <v>3.1913121062928642</v>
      </c>
      <c r="I9" s="2">
        <f t="shared" si="0"/>
        <v>0</v>
      </c>
      <c r="J9" s="2">
        <f t="shared" si="0"/>
        <v>1.6363653901715187</v>
      </c>
      <c r="K9" s="2">
        <f t="shared" si="0"/>
        <v>1.2828947368421053</v>
      </c>
      <c r="L9" s="2">
        <f t="shared" si="0"/>
        <v>0.89342930227562056</v>
      </c>
      <c r="M9" s="23">
        <f>SUMIFS(B4:L4,B4:L4,"&lt;&gt;NA",$B$6:$L$6,"&lt;&gt;NA")*1000000/SUMIFS($B$6:$L$6,B4:L4,"&lt;&gt;NA",$B$6:$L$6,"&lt;&gt;NA")</f>
        <v>1.3046013746847589</v>
      </c>
    </row>
    <row r="10" spans="1:13" ht="25.5" x14ac:dyDescent="0.2">
      <c r="A10" s="12" t="s">
        <v>32</v>
      </c>
      <c r="B10" s="2">
        <f t="shared" si="2"/>
        <v>1.0312343349059314</v>
      </c>
      <c r="C10" s="2" t="str">
        <f t="shared" si="0"/>
        <v>NA</v>
      </c>
      <c r="D10" s="2">
        <f t="shared" si="0"/>
        <v>3.1643624080978747</v>
      </c>
      <c r="E10" s="2">
        <f t="shared" si="0"/>
        <v>0.15745326275438346</v>
      </c>
      <c r="F10" s="2" t="str">
        <f t="shared" si="0"/>
        <v>NA</v>
      </c>
      <c r="G10" s="2" t="str">
        <f t="shared" si="1"/>
        <v>NA</v>
      </c>
      <c r="H10" s="2">
        <f t="shared" si="0"/>
        <v>0</v>
      </c>
      <c r="I10" s="2">
        <f t="shared" si="0"/>
        <v>0</v>
      </c>
      <c r="J10" s="2">
        <f t="shared" si="0"/>
        <v>0.80382861271583372</v>
      </c>
      <c r="K10" s="2" t="str">
        <f t="shared" si="0"/>
        <v>NA</v>
      </c>
      <c r="L10" s="2">
        <f t="shared" si="0"/>
        <v>0.21697568769550785</v>
      </c>
      <c r="M10" s="23">
        <f>SUMIFS(B5:L5,B5:L5,"&lt;&gt;NA",$B$6:$L$6,"&lt;&gt;NA")*1000000/SUMIFS($B$6:$L$6,B5:L5,"&lt;&gt;NA",$B$6:$L$6,"&lt;&gt;NA")</f>
        <v>0.3472323050491754</v>
      </c>
    </row>
    <row r="11" spans="1:13" ht="22.5" x14ac:dyDescent="0.2">
      <c r="A11" s="7"/>
      <c r="B11" s="10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12" t="s">
        <v>6</v>
      </c>
      <c r="B12" s="13">
        <v>3</v>
      </c>
      <c r="C12" s="13">
        <v>5</v>
      </c>
      <c r="D12" s="13">
        <v>0</v>
      </c>
      <c r="E12" s="13">
        <v>0</v>
      </c>
      <c r="F12" s="13" t="s">
        <v>4</v>
      </c>
      <c r="G12" s="13" t="s">
        <v>4</v>
      </c>
      <c r="H12" s="13">
        <v>0</v>
      </c>
      <c r="I12" s="13">
        <v>0</v>
      </c>
      <c r="J12" s="13">
        <v>1</v>
      </c>
      <c r="K12" s="13">
        <v>1</v>
      </c>
      <c r="L12" s="13" t="s">
        <v>4</v>
      </c>
      <c r="M12" s="22">
        <f>SUMIFS(B12:L12,B12:L12,"&lt;&gt;NA",$B$16:$L$16,"&lt;&gt;NA")</f>
        <v>10</v>
      </c>
    </row>
    <row r="13" spans="1:13" x14ac:dyDescent="0.2">
      <c r="A13" s="12" t="s">
        <v>7</v>
      </c>
      <c r="B13" s="2">
        <v>3012</v>
      </c>
      <c r="C13" s="2" t="s">
        <v>4</v>
      </c>
      <c r="D13" s="2">
        <v>0</v>
      </c>
      <c r="E13" s="2">
        <v>0</v>
      </c>
      <c r="F13" s="2" t="s">
        <v>4</v>
      </c>
      <c r="G13" s="2" t="s">
        <v>4</v>
      </c>
      <c r="H13" s="2">
        <v>0</v>
      </c>
      <c r="I13" s="2">
        <v>0</v>
      </c>
      <c r="J13" s="2">
        <v>560</v>
      </c>
      <c r="K13" s="2">
        <v>632</v>
      </c>
      <c r="L13" s="2" t="s">
        <v>4</v>
      </c>
      <c r="M13" s="22">
        <f>SUMIFS(B13:L13,B13:L13,"&lt;&gt;NA",$B$16:$L$16,"&lt;&gt;NA")</f>
        <v>4204</v>
      </c>
    </row>
    <row r="14" spans="1:13" x14ac:dyDescent="0.2">
      <c r="A14" s="12" t="s">
        <v>8</v>
      </c>
      <c r="B14" s="13">
        <v>16</v>
      </c>
      <c r="C14" s="13">
        <v>76</v>
      </c>
      <c r="D14" s="13">
        <v>14</v>
      </c>
      <c r="E14" s="13">
        <v>2</v>
      </c>
      <c r="F14" s="13" t="s">
        <v>4</v>
      </c>
      <c r="G14" s="13" t="s">
        <v>4</v>
      </c>
      <c r="H14" s="13">
        <v>4</v>
      </c>
      <c r="I14" s="13">
        <v>0</v>
      </c>
      <c r="J14" s="13">
        <v>5</v>
      </c>
      <c r="K14" s="13">
        <v>18</v>
      </c>
      <c r="L14" s="13" t="s">
        <v>4</v>
      </c>
      <c r="M14" s="22">
        <f>SUMIFS(B14:L14,B14:L14,"&lt;&gt;NA",$B$16:$L$16,"&lt;&gt;NA")</f>
        <v>135</v>
      </c>
    </row>
    <row r="15" spans="1:13" x14ac:dyDescent="0.2">
      <c r="A15" s="12" t="s">
        <v>9</v>
      </c>
      <c r="B15" s="2">
        <v>691</v>
      </c>
      <c r="C15" s="2" t="s">
        <v>4</v>
      </c>
      <c r="D15" s="2">
        <v>582.30999999999995</v>
      </c>
      <c r="E15" s="2">
        <v>25.7</v>
      </c>
      <c r="F15" s="2" t="s">
        <v>4</v>
      </c>
      <c r="G15" s="2" t="s">
        <v>4</v>
      </c>
      <c r="H15" s="2">
        <v>527</v>
      </c>
      <c r="I15" s="2">
        <v>0</v>
      </c>
      <c r="J15" s="2">
        <v>155</v>
      </c>
      <c r="K15" s="2">
        <v>6070</v>
      </c>
      <c r="L15" s="2" t="s">
        <v>4</v>
      </c>
      <c r="M15" s="22">
        <f>SUMIFS(B15:L15,B15:L15,"&lt;&gt;NA",$B$16:$L$16,"&lt;&gt;NA")</f>
        <v>8051.01</v>
      </c>
    </row>
    <row r="16" spans="1:13" x14ac:dyDescent="0.2">
      <c r="A16" s="12" t="s">
        <v>10</v>
      </c>
      <c r="B16" s="2">
        <v>406.163363</v>
      </c>
      <c r="C16" s="2">
        <v>184.92</v>
      </c>
      <c r="D16" s="2">
        <v>41.94</v>
      </c>
      <c r="E16" s="2">
        <v>28.75</v>
      </c>
      <c r="F16" s="2" t="s">
        <v>4</v>
      </c>
      <c r="G16" s="2" t="s">
        <v>4</v>
      </c>
      <c r="H16" s="2">
        <v>81</v>
      </c>
      <c r="I16" s="2" t="s">
        <v>4</v>
      </c>
      <c r="J16" s="2">
        <v>711</v>
      </c>
      <c r="K16" s="2">
        <v>261</v>
      </c>
      <c r="L16" s="2" t="s">
        <v>4</v>
      </c>
      <c r="M16" s="22">
        <f>SUMIFS(B16:L16,B13:L13,"&lt;&gt;NA")</f>
        <v>1529.8533629999999</v>
      </c>
    </row>
    <row r="17" spans="1:13" ht="25.5" x14ac:dyDescent="0.2">
      <c r="A17" s="12" t="s">
        <v>33</v>
      </c>
      <c r="B17" s="2">
        <f>IF(OR(OR(B12="",B12="NA"),OR(B$16="", B$16="NA")),"NA", B12*100/B$16)</f>
        <v>0.73861905658881399</v>
      </c>
      <c r="C17" s="2">
        <f t="shared" ref="C17:L20" si="3">IF(OR(OR(C12="",C12="NA"),OR(C$16="", C$16="NA")),"NA", C12*100/C$16)</f>
        <v>2.7038719446247028</v>
      </c>
      <c r="D17" s="2">
        <f t="shared" si="3"/>
        <v>0</v>
      </c>
      <c r="E17" s="2">
        <f t="shared" si="3"/>
        <v>0</v>
      </c>
      <c r="F17" s="2" t="str">
        <f t="shared" si="3"/>
        <v>NA</v>
      </c>
      <c r="G17" s="2" t="str">
        <f t="shared" ref="G17:G20" si="4">IF(OR(OR(G12="",G12="NA"),OR(G$16="", G$16="NA")),"NA", G12*100/G$16)</f>
        <v>NA</v>
      </c>
      <c r="H17" s="2">
        <f t="shared" si="3"/>
        <v>0</v>
      </c>
      <c r="I17" s="2" t="str">
        <f t="shared" si="3"/>
        <v>NA</v>
      </c>
      <c r="J17" s="2">
        <f t="shared" si="3"/>
        <v>0.14064697609001406</v>
      </c>
      <c r="K17" s="2">
        <f t="shared" si="3"/>
        <v>0.38314176245210729</v>
      </c>
      <c r="L17" s="2" t="str">
        <f t="shared" si="3"/>
        <v>NA</v>
      </c>
      <c r="M17" s="23">
        <f>SUMIFS(B12:L12,B12:L12,"&lt;&gt;NA",$B$16:$L$16,"&lt;&gt;NA")*100/SUMIFS($B$16:$L$16,B12:L12,"&lt;&gt;NA",$B$16:$L$16,"&lt;&gt;NA")</f>
        <v>0.58316744450152735</v>
      </c>
    </row>
    <row r="18" spans="1:13" ht="25.5" x14ac:dyDescent="0.2">
      <c r="A18" s="12" t="s">
        <v>34</v>
      </c>
      <c r="B18" s="2">
        <f t="shared" ref="B18:L20" si="5">IF(OR(OR(B13="",B13="NA"),OR(B$16="", B$16="NA")),"NA", B13*100/B$16)</f>
        <v>741.57353281516919</v>
      </c>
      <c r="C18" s="2" t="str">
        <f t="shared" si="5"/>
        <v>NA</v>
      </c>
      <c r="D18" s="2">
        <f t="shared" si="5"/>
        <v>0</v>
      </c>
      <c r="E18" s="2">
        <f t="shared" si="5"/>
        <v>0</v>
      </c>
      <c r="F18" s="2" t="str">
        <f t="shared" si="3"/>
        <v>NA</v>
      </c>
      <c r="G18" s="2" t="str">
        <f t="shared" si="4"/>
        <v>NA</v>
      </c>
      <c r="H18" s="2">
        <f t="shared" si="5"/>
        <v>0</v>
      </c>
      <c r="I18" s="2" t="str">
        <f t="shared" si="5"/>
        <v>NA</v>
      </c>
      <c r="J18" s="2">
        <f t="shared" si="5"/>
        <v>78.762306610407876</v>
      </c>
      <c r="K18" s="2">
        <f t="shared" si="5"/>
        <v>242.14559386973181</v>
      </c>
      <c r="L18" s="2" t="str">
        <f t="shared" si="5"/>
        <v>NA</v>
      </c>
      <c r="M18" s="23">
        <f>SUMIFS(B13:L13,B13:L13,"&lt;&gt;NA",$B$16:$L$16,"&lt;&gt;NA")*100/SUMIFS($B$16:$L$16,B13:L13,"&lt;&gt;NA",$B$16:$L$16,"&lt;&gt;NA")</f>
        <v>274.79757875330438</v>
      </c>
    </row>
    <row r="19" spans="1:13" ht="25.5" x14ac:dyDescent="0.2">
      <c r="A19" s="12" t="s">
        <v>35</v>
      </c>
      <c r="B19" s="2">
        <f t="shared" si="5"/>
        <v>3.9393016351403412</v>
      </c>
      <c r="C19" s="2">
        <f t="shared" si="5"/>
        <v>41.098853558295481</v>
      </c>
      <c r="D19" s="2">
        <f t="shared" si="5"/>
        <v>33.381020505484024</v>
      </c>
      <c r="E19" s="2">
        <f t="shared" si="5"/>
        <v>6.9565217391304346</v>
      </c>
      <c r="F19" s="2" t="str">
        <f t="shared" si="3"/>
        <v>NA</v>
      </c>
      <c r="G19" s="2" t="str">
        <f t="shared" si="4"/>
        <v>NA</v>
      </c>
      <c r="H19" s="2">
        <f t="shared" si="5"/>
        <v>4.9382716049382713</v>
      </c>
      <c r="I19" s="2" t="str">
        <f t="shared" si="5"/>
        <v>NA</v>
      </c>
      <c r="J19" s="2">
        <f t="shared" si="5"/>
        <v>0.70323488045007032</v>
      </c>
      <c r="K19" s="2">
        <f t="shared" si="5"/>
        <v>6.8965517241379306</v>
      </c>
      <c r="L19" s="2" t="str">
        <f t="shared" si="5"/>
        <v>NA</v>
      </c>
      <c r="M19" s="23">
        <f>SUMIFS(B14:L14,B14:L14,"&lt;&gt;NA",$B$16:$L$16,"&lt;&gt;NA")*100/SUMIFS($B$16:$L$16,B14:L14,"&lt;&gt;NA",$B$16:$L$16,"&lt;&gt;NA")</f>
        <v>7.8727605007706201</v>
      </c>
    </row>
    <row r="20" spans="1:13" ht="25.5" x14ac:dyDescent="0.2">
      <c r="A20" s="12" t="s">
        <v>36</v>
      </c>
      <c r="B20" s="2">
        <f t="shared" si="5"/>
        <v>170.12858936762348</v>
      </c>
      <c r="C20" s="2" t="str">
        <f t="shared" si="5"/>
        <v>NA</v>
      </c>
      <c r="D20" s="2">
        <f t="shared" si="5"/>
        <v>1388.4358607534573</v>
      </c>
      <c r="E20" s="2">
        <f t="shared" si="5"/>
        <v>89.391304347826093</v>
      </c>
      <c r="F20" s="2" t="str">
        <f t="shared" si="3"/>
        <v>NA</v>
      </c>
      <c r="G20" s="2" t="str">
        <f t="shared" si="4"/>
        <v>NA</v>
      </c>
      <c r="H20" s="2">
        <f t="shared" si="5"/>
        <v>650.61728395061732</v>
      </c>
      <c r="I20" s="2" t="str">
        <f t="shared" si="5"/>
        <v>NA</v>
      </c>
      <c r="J20" s="2">
        <f t="shared" si="5"/>
        <v>21.800281293952182</v>
      </c>
      <c r="K20" s="2">
        <f t="shared" si="5"/>
        <v>2325.670498084291</v>
      </c>
      <c r="L20" s="2" t="str">
        <f t="shared" si="5"/>
        <v>NA</v>
      </c>
      <c r="M20" s="23">
        <f>SUMIFS(B15:L15,B15:L15,"&lt;&gt;NA",$B$16:$L$16,"&lt;&gt;NA")*100/SUMIFS($B$16:$L$16,B15:L15,"&lt;&gt;NA",$B$16:$L$16,"&lt;&gt;NA")</f>
        <v>526.26024132222665</v>
      </c>
    </row>
    <row r="21" spans="1:13" ht="22.5" x14ac:dyDescent="0.2">
      <c r="A21" s="7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12" t="s">
        <v>11</v>
      </c>
      <c r="B22" s="13">
        <v>0</v>
      </c>
      <c r="C22" s="13">
        <v>0</v>
      </c>
      <c r="D22" s="13">
        <v>0</v>
      </c>
      <c r="E22" s="13">
        <v>0</v>
      </c>
      <c r="F22" s="13" t="s">
        <v>4</v>
      </c>
      <c r="G22" s="13" t="s">
        <v>4</v>
      </c>
      <c r="H22" s="13">
        <v>0</v>
      </c>
      <c r="I22" s="13">
        <v>0</v>
      </c>
      <c r="J22" s="13">
        <v>0</v>
      </c>
      <c r="K22" s="13">
        <v>0</v>
      </c>
      <c r="L22" s="13">
        <v>3</v>
      </c>
      <c r="M22" s="22">
        <f>SUMIFS(B22:L22,B22:L22,"&lt;&gt;NA",$B$26:$L$26,"&lt;&gt;NA")</f>
        <v>3</v>
      </c>
    </row>
    <row r="23" spans="1:13" x14ac:dyDescent="0.2">
      <c r="A23" s="12" t="s">
        <v>12</v>
      </c>
      <c r="B23" s="13">
        <v>0</v>
      </c>
      <c r="C23" s="13">
        <v>0</v>
      </c>
      <c r="D23" s="13">
        <v>0</v>
      </c>
      <c r="E23" s="13">
        <v>0</v>
      </c>
      <c r="F23" s="13" t="s">
        <v>4</v>
      </c>
      <c r="G23" s="13" t="s">
        <v>4</v>
      </c>
      <c r="H23" s="13">
        <v>0</v>
      </c>
      <c r="I23" s="13">
        <v>0</v>
      </c>
      <c r="J23" s="13">
        <v>0</v>
      </c>
      <c r="K23" s="13">
        <v>0</v>
      </c>
      <c r="L23" s="13">
        <v>1</v>
      </c>
      <c r="M23" s="22">
        <f>SUMIFS(B23:L23,B23:L23,"&lt;&gt;NA",$B$26:$L$26,"&lt;&gt;NA")</f>
        <v>1</v>
      </c>
    </row>
    <row r="24" spans="1:13" x14ac:dyDescent="0.2">
      <c r="A24" s="12" t="s">
        <v>13</v>
      </c>
      <c r="B24" s="13">
        <v>0</v>
      </c>
      <c r="C24" s="13">
        <v>0</v>
      </c>
      <c r="D24" s="13">
        <v>0</v>
      </c>
      <c r="E24" s="13">
        <v>0</v>
      </c>
      <c r="F24" s="13" t="s">
        <v>4</v>
      </c>
      <c r="G24" s="13" t="s">
        <v>4</v>
      </c>
      <c r="H24" s="13">
        <v>0</v>
      </c>
      <c r="I24" s="13">
        <v>0</v>
      </c>
      <c r="J24" s="13">
        <v>0</v>
      </c>
      <c r="K24" s="13">
        <v>0</v>
      </c>
      <c r="L24" s="13">
        <v>2</v>
      </c>
      <c r="M24" s="22">
        <f>SUMIFS(B24:L24,B24:L24,"&lt;&gt;NA",$B$26:$L$26,"&lt;&gt;NA")</f>
        <v>2</v>
      </c>
    </row>
    <row r="25" spans="1:13" x14ac:dyDescent="0.2">
      <c r="A25" s="12" t="s">
        <v>14</v>
      </c>
      <c r="B25" s="13">
        <v>6</v>
      </c>
      <c r="C25" s="13">
        <v>1</v>
      </c>
      <c r="D25" s="13">
        <v>1</v>
      </c>
      <c r="E25" s="13">
        <v>2</v>
      </c>
      <c r="F25" s="13" t="s">
        <v>4</v>
      </c>
      <c r="G25" s="13" t="s">
        <v>4</v>
      </c>
      <c r="H25" s="13">
        <v>0</v>
      </c>
      <c r="I25" s="13">
        <v>0</v>
      </c>
      <c r="J25" s="13">
        <v>0</v>
      </c>
      <c r="K25" s="13">
        <v>6</v>
      </c>
      <c r="L25" s="13">
        <v>9</v>
      </c>
      <c r="M25" s="22">
        <f>SUMIFS(B25:L25,B25:L25,"&lt;&gt;NA",$B$26:$L$26,"&lt;&gt;NA")</f>
        <v>25</v>
      </c>
    </row>
    <row r="26" spans="1:13" x14ac:dyDescent="0.2">
      <c r="A26" s="12" t="s">
        <v>15</v>
      </c>
      <c r="B26" s="13">
        <v>149</v>
      </c>
      <c r="C26" s="13">
        <v>188</v>
      </c>
      <c r="D26" s="13">
        <v>11.4</v>
      </c>
      <c r="E26" s="13">
        <v>28</v>
      </c>
      <c r="F26" s="13" t="s">
        <v>4</v>
      </c>
      <c r="G26" s="13" t="s">
        <v>4</v>
      </c>
      <c r="H26" s="13">
        <v>144</v>
      </c>
      <c r="I26" s="13">
        <v>5</v>
      </c>
      <c r="J26" s="13">
        <v>81</v>
      </c>
      <c r="K26" s="13">
        <v>302</v>
      </c>
      <c r="L26" s="13">
        <v>2163</v>
      </c>
      <c r="M26" s="22">
        <f>SUMIFS(B26:L26,B25:L25,"&lt;&gt;NA",$B$25:$L$25,"&lt;&gt;NA")</f>
        <v>3071.4</v>
      </c>
    </row>
    <row r="27" spans="1:13" ht="16.899999999999999" customHeight="1" x14ac:dyDescent="0.2">
      <c r="A27" s="12" t="s">
        <v>37</v>
      </c>
      <c r="B27" s="2">
        <f>IF(OR(OR(B22="",B22="NA"),OR(B$26="",B$26="NA")),"NA",B22*100/B$26)</f>
        <v>0</v>
      </c>
      <c r="C27" s="2">
        <f t="shared" ref="C27:L30" si="6">IF(OR(OR(C22="",C22="NA"),OR(C$26="",C$26="NA")),"NA",C22*100/C$26)</f>
        <v>0</v>
      </c>
      <c r="D27" s="2">
        <f t="shared" si="6"/>
        <v>0</v>
      </c>
      <c r="E27" s="2">
        <f t="shared" si="6"/>
        <v>0</v>
      </c>
      <c r="F27" s="2" t="str">
        <f t="shared" si="6"/>
        <v>NA</v>
      </c>
      <c r="G27" s="2" t="str">
        <f t="shared" ref="G27:G30" si="7">IF(OR(OR(G22="",G22="NA"),OR(G$26="",G$26="NA")),"NA",G22*100/G$26)</f>
        <v>NA</v>
      </c>
      <c r="H27" s="2">
        <f t="shared" si="6"/>
        <v>0</v>
      </c>
      <c r="I27" s="2">
        <f t="shared" si="6"/>
        <v>0</v>
      </c>
      <c r="J27" s="2">
        <f t="shared" si="6"/>
        <v>0</v>
      </c>
      <c r="K27" s="2">
        <f t="shared" si="6"/>
        <v>0</v>
      </c>
      <c r="L27" s="2">
        <f t="shared" si="6"/>
        <v>0.13869625520110956</v>
      </c>
      <c r="M27" s="23">
        <f>SUMIFS(B22:L22,B22:L22,"&lt;&gt;NA",$B$26:$L$26,"&lt;&gt;NA")*100/SUMIFS($B$26:$L$26,B22:L22,"&lt;&gt;NA",$B$26:$L$26,"&lt;&gt;NA")</f>
        <v>9.7675327212346161E-2</v>
      </c>
    </row>
    <row r="28" spans="1:13" ht="25.5" x14ac:dyDescent="0.2">
      <c r="A28" s="12" t="s">
        <v>38</v>
      </c>
      <c r="B28" s="2">
        <f t="shared" ref="B28:L30" si="8">IF(OR(OR(B23="",B23="NA"),OR(B$26="",B$26="NA")),"NA",B23*100/B$26)</f>
        <v>0</v>
      </c>
      <c r="C28" s="2">
        <f t="shared" si="8"/>
        <v>0</v>
      </c>
      <c r="D28" s="2">
        <f t="shared" si="8"/>
        <v>0</v>
      </c>
      <c r="E28" s="2">
        <f t="shared" si="8"/>
        <v>0</v>
      </c>
      <c r="F28" s="2" t="str">
        <f t="shared" si="6"/>
        <v>NA</v>
      </c>
      <c r="G28" s="2" t="str">
        <f t="shared" si="7"/>
        <v>NA</v>
      </c>
      <c r="H28" s="2">
        <f t="shared" si="8"/>
        <v>0</v>
      </c>
      <c r="I28" s="2">
        <f t="shared" si="8"/>
        <v>0</v>
      </c>
      <c r="J28" s="2">
        <f t="shared" si="8"/>
        <v>0</v>
      </c>
      <c r="K28" s="2">
        <f t="shared" si="8"/>
        <v>0</v>
      </c>
      <c r="L28" s="2">
        <f t="shared" si="8"/>
        <v>4.6232085067036521E-2</v>
      </c>
      <c r="M28" s="23">
        <f>SUMIFS(B23:L23,B23:L23,"&lt;&gt;NA",$B$26:$L$26,"&lt;&gt;NA")*100/SUMIFS($B$26:$L$26,B23:L23,"&lt;&gt;NA",$B$26:$L$26,"&lt;&gt;NA")</f>
        <v>3.2558442404115387E-2</v>
      </c>
    </row>
    <row r="29" spans="1:13" x14ac:dyDescent="0.2">
      <c r="A29" s="12" t="s">
        <v>39</v>
      </c>
      <c r="B29" s="2">
        <f t="shared" si="8"/>
        <v>0</v>
      </c>
      <c r="C29" s="2">
        <f t="shared" si="8"/>
        <v>0</v>
      </c>
      <c r="D29" s="2">
        <f t="shared" si="8"/>
        <v>0</v>
      </c>
      <c r="E29" s="2">
        <f t="shared" si="8"/>
        <v>0</v>
      </c>
      <c r="F29" s="2" t="str">
        <f t="shared" si="6"/>
        <v>NA</v>
      </c>
      <c r="G29" s="2" t="str">
        <f t="shared" si="7"/>
        <v>NA</v>
      </c>
      <c r="H29" s="2">
        <f t="shared" si="8"/>
        <v>0</v>
      </c>
      <c r="I29" s="2">
        <f t="shared" si="8"/>
        <v>0</v>
      </c>
      <c r="J29" s="2">
        <f t="shared" si="8"/>
        <v>0</v>
      </c>
      <c r="K29" s="2">
        <f t="shared" si="8"/>
        <v>0</v>
      </c>
      <c r="L29" s="2">
        <f t="shared" si="8"/>
        <v>9.2464170134073043E-2</v>
      </c>
      <c r="M29" s="23">
        <f>SUMIFS(B24:L24,B24:L24,"&lt;&gt;NA",$B$26:$L$26,"&lt;&gt;NA")*100/SUMIFS($B$26:$L$26,B24:L24,"&lt;&gt;NA",$B$26:$L$26,"&lt;&gt;NA")</f>
        <v>6.5116884808230774E-2</v>
      </c>
    </row>
    <row r="30" spans="1:13" ht="25.5" x14ac:dyDescent="0.2">
      <c r="A30" s="12" t="s">
        <v>40</v>
      </c>
      <c r="B30" s="2">
        <f t="shared" si="8"/>
        <v>4.026845637583893</v>
      </c>
      <c r="C30" s="2">
        <f t="shared" si="8"/>
        <v>0.53191489361702127</v>
      </c>
      <c r="D30" s="2">
        <f t="shared" si="8"/>
        <v>8.7719298245614024</v>
      </c>
      <c r="E30" s="2">
        <f t="shared" si="8"/>
        <v>7.1428571428571432</v>
      </c>
      <c r="F30" s="2" t="str">
        <f t="shared" si="6"/>
        <v>NA</v>
      </c>
      <c r="G30" s="2" t="str">
        <f t="shared" si="7"/>
        <v>NA</v>
      </c>
      <c r="H30" s="2">
        <f t="shared" si="8"/>
        <v>0</v>
      </c>
      <c r="I30" s="2">
        <f t="shared" si="8"/>
        <v>0</v>
      </c>
      <c r="J30" s="2">
        <f t="shared" si="8"/>
        <v>0</v>
      </c>
      <c r="K30" s="2">
        <f t="shared" si="8"/>
        <v>1.9867549668874172</v>
      </c>
      <c r="L30" s="2">
        <f t="shared" si="8"/>
        <v>0.41608876560332869</v>
      </c>
      <c r="M30" s="23">
        <f>SUMIFS(B25:L25,B25:L25,"&lt;&gt;NA",$B$26:$L$26,"&lt;&gt;NA")*100/SUMIFS($B$26:$L$26,B25:L25,"&lt;&gt;NA",$B$26:$L$26,"&lt;&gt;NA")</f>
        <v>0.8139610601028846</v>
      </c>
    </row>
    <row r="31" spans="1:13" ht="22.5" x14ac:dyDescent="0.2">
      <c r="A31" s="7"/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">
      <c r="A32" s="12" t="s">
        <v>16</v>
      </c>
      <c r="B32" s="13">
        <v>0</v>
      </c>
      <c r="C32" s="13">
        <v>0</v>
      </c>
      <c r="D32" s="13">
        <v>0</v>
      </c>
      <c r="E32" s="13">
        <v>0</v>
      </c>
      <c r="F32" s="13" t="s">
        <v>4</v>
      </c>
      <c r="G32" s="13" t="s">
        <v>4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22">
        <f>SUMIFS(B32:L32,B32:L32,"&lt;&gt;NA",$B$34:$L$34,"&lt;&gt;NA")</f>
        <v>0</v>
      </c>
    </row>
    <row r="33" spans="1:13" ht="34.15" customHeight="1" x14ac:dyDescent="0.2">
      <c r="A33" s="12" t="s">
        <v>17</v>
      </c>
      <c r="B33" s="13">
        <v>0</v>
      </c>
      <c r="C33" s="13">
        <v>0</v>
      </c>
      <c r="D33" s="13">
        <v>1</v>
      </c>
      <c r="E33" s="13">
        <v>0</v>
      </c>
      <c r="F33" s="13" t="s">
        <v>4</v>
      </c>
      <c r="G33" s="13" t="s">
        <v>4</v>
      </c>
      <c r="H33" s="13">
        <v>4</v>
      </c>
      <c r="I33" s="13">
        <v>0</v>
      </c>
      <c r="J33" s="13">
        <v>0</v>
      </c>
      <c r="K33" s="13">
        <v>11</v>
      </c>
      <c r="L33" s="13">
        <v>1</v>
      </c>
      <c r="M33" s="22">
        <f>SUMIFS(B33:L33,B33:L33,"&lt;&gt;NA",$B$34:$L$34,"&lt;&gt;NA")</f>
        <v>17</v>
      </c>
    </row>
    <row r="34" spans="1:13" x14ac:dyDescent="0.2">
      <c r="A34" s="12" t="s">
        <v>18</v>
      </c>
      <c r="B34" s="13">
        <v>127</v>
      </c>
      <c r="C34" s="13">
        <v>223</v>
      </c>
      <c r="D34" s="13">
        <v>36</v>
      </c>
      <c r="E34" s="13">
        <v>43</v>
      </c>
      <c r="F34" s="13" t="s">
        <v>4</v>
      </c>
      <c r="G34" s="13" t="s">
        <v>4</v>
      </c>
      <c r="H34" s="13">
        <v>29</v>
      </c>
      <c r="I34" s="13">
        <v>16</v>
      </c>
      <c r="J34" s="13">
        <v>212</v>
      </c>
      <c r="K34" s="13">
        <v>110</v>
      </c>
      <c r="L34" s="13">
        <v>865</v>
      </c>
      <c r="M34" s="22">
        <f>SUMIFS(B34:L34,B33:L33,"&lt;&gt;NA",$B$33:$L$33,"&lt;&gt;NA")</f>
        <v>1661</v>
      </c>
    </row>
    <row r="35" spans="1:13" ht="25.5" x14ac:dyDescent="0.2">
      <c r="A35" s="12" t="s">
        <v>41</v>
      </c>
      <c r="B35" s="2">
        <f>IF(OR(OR(B32="",B32="NA"),OR(B$34="", B$34="NA")),"NA",B32*100/B$34)</f>
        <v>0</v>
      </c>
      <c r="C35" s="2">
        <f t="shared" ref="C35:K36" si="9">IF(OR(OR(C32="",C32="NA"),OR(C$34="", C$34="NA")),"NA",C32*100/C$34)</f>
        <v>0</v>
      </c>
      <c r="D35" s="2">
        <f t="shared" si="9"/>
        <v>0</v>
      </c>
      <c r="E35" s="2">
        <f t="shared" si="9"/>
        <v>0</v>
      </c>
      <c r="F35" s="2" t="str">
        <f>IF(OR(OR(F32="",F32="NA"),OR(F$34="", F$34="NA")),"NA",F32*100/F$34)</f>
        <v>NA</v>
      </c>
      <c r="G35" s="2" t="str">
        <f>IF(OR(OR(G32="",G32="NA"),OR(G$34="", G$34="NA")),"NA",G32*100/G$34)</f>
        <v>NA</v>
      </c>
      <c r="H35" s="2">
        <f t="shared" si="9"/>
        <v>0</v>
      </c>
      <c r="I35" s="2">
        <f t="shared" si="9"/>
        <v>0</v>
      </c>
      <c r="J35" s="2">
        <f t="shared" si="9"/>
        <v>0</v>
      </c>
      <c r="K35" s="2">
        <f t="shared" si="9"/>
        <v>0</v>
      </c>
      <c r="L35" s="2">
        <f>IF(OR(OR(L32="",L32="NA"),OR(L$34="", L$34="NA")),"NA",L32*100/L$34)</f>
        <v>0</v>
      </c>
      <c r="M35" s="23">
        <f>SUMIFS(B32:L32,B32:L32,"&lt;&gt;NA",$B$34:$L$34,"&lt;&gt;NA")*100/SUMIFS($B$34:$L$34,B32:L32,"&lt;&gt;NA",$B$34:$L$34,"&lt;&gt;NA")</f>
        <v>0</v>
      </c>
    </row>
    <row r="36" spans="1:13" ht="25.5" x14ac:dyDescent="0.2">
      <c r="A36" s="12" t="s">
        <v>42</v>
      </c>
      <c r="B36" s="2">
        <f>IF(OR(OR(B33="",B33="NA"),OR(B$34="", B$34="NA")),"NA",B33*100/B$34)</f>
        <v>0</v>
      </c>
      <c r="C36" s="2">
        <f t="shared" si="9"/>
        <v>0</v>
      </c>
      <c r="D36" s="2">
        <f t="shared" si="9"/>
        <v>2.7777777777777777</v>
      </c>
      <c r="E36" s="2">
        <f t="shared" si="9"/>
        <v>0</v>
      </c>
      <c r="F36" s="2" t="str">
        <f>IF(OR(OR(F33="",F33="NA"),OR(F$34="", F$34="NA")),"NA",F33*100/F$34)</f>
        <v>NA</v>
      </c>
      <c r="G36" s="2" t="str">
        <f>IF(OR(OR(G33="",G33="NA"),OR(G$34="", G$34="NA")),"NA",G33*100/G$34)</f>
        <v>NA</v>
      </c>
      <c r="H36" s="2">
        <f t="shared" si="9"/>
        <v>13.793103448275861</v>
      </c>
      <c r="I36" s="2">
        <f t="shared" si="9"/>
        <v>0</v>
      </c>
      <c r="J36" s="2">
        <f t="shared" si="9"/>
        <v>0</v>
      </c>
      <c r="K36" s="2">
        <f t="shared" si="9"/>
        <v>10</v>
      </c>
      <c r="L36" s="2">
        <f>IF(OR(OR(L33="",L33="NA"),OR(L$34="", L$34="NA")),"NA",L33*100/L$34)</f>
        <v>0.11560693641618497</v>
      </c>
      <c r="M36" s="23">
        <f>SUMIFS(B33:L33,B33:L33,"&lt;&gt;NA",$B$34:$L$34,"&lt;&gt;NA")*100/SUMIFS($B$34:$L$34,B33:L33,"&lt;&gt;NA",$B$34:$L$34,"&lt;&gt;NA")</f>
        <v>1.0234798314268514</v>
      </c>
    </row>
  </sheetData>
  <dataValidations count="1">
    <dataValidation type="list" allowBlank="1" showInputMessage="1" showErrorMessage="1" sqref="F1" xr:uid="{C1068742-2784-496C-BFB4-7BF9FD4ABE2C}">
      <formula1>"Australia,Brazil,Canada,Denmark,Ireland,Mexico,Netherlands,New Zealand,Norway,UK,USA"</formula1>
    </dataValidation>
  </dataValidations>
  <pageMargins left="0.511811024" right="0.511811024" top="0.78740157499999996" bottom="0.78740157499999996" header="0.31496062000000002" footer="0.31496062000000002"/>
  <pageSetup paperSize="0" scale="7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6"/>
  <sheetViews>
    <sheetView zoomScaleNormal="100" workbookViewId="0">
      <pane ySplit="1" topLeftCell="A2" activePane="bottomLeft" state="frozen"/>
      <selection activeCell="M28" sqref="M28"/>
      <selection pane="bottomLeft" activeCell="M28" sqref="M28"/>
    </sheetView>
  </sheetViews>
  <sheetFormatPr defaultColWidth="8.85546875" defaultRowHeight="14.25" x14ac:dyDescent="0.2"/>
  <cols>
    <col min="1" max="1" width="32.7109375" style="5" bestFit="1" customWidth="1"/>
    <col min="2" max="12" width="16.7109375" style="5" customWidth="1"/>
    <col min="13" max="13" width="24.7109375" style="5" bestFit="1" customWidth="1"/>
    <col min="14" max="16384" width="8.85546875" style="11"/>
  </cols>
  <sheetData>
    <row r="1" spans="1:13" ht="22.5" x14ac:dyDescent="0.2">
      <c r="A1" s="7">
        <v>2017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47</v>
      </c>
      <c r="G1" s="8" t="s">
        <v>26</v>
      </c>
      <c r="H1" s="8" t="s">
        <v>23</v>
      </c>
      <c r="I1" s="8" t="s">
        <v>24</v>
      </c>
      <c r="J1" s="8" t="s">
        <v>25</v>
      </c>
      <c r="K1" s="8" t="s">
        <v>27</v>
      </c>
      <c r="L1" s="8" t="s">
        <v>28</v>
      </c>
      <c r="M1" s="8" t="s">
        <v>52</v>
      </c>
    </row>
    <row r="2" spans="1:13" x14ac:dyDescent="0.2">
      <c r="A2" s="12" t="s">
        <v>0</v>
      </c>
      <c r="B2" s="13">
        <v>0</v>
      </c>
      <c r="C2" s="13">
        <v>4</v>
      </c>
      <c r="D2" s="13">
        <v>0</v>
      </c>
      <c r="E2" s="3">
        <v>0</v>
      </c>
      <c r="F2" s="13" t="s">
        <v>4</v>
      </c>
      <c r="G2" s="3" t="s">
        <v>4</v>
      </c>
      <c r="H2" s="3">
        <v>0</v>
      </c>
      <c r="I2" s="3" t="s">
        <v>4</v>
      </c>
      <c r="J2" s="3">
        <v>1</v>
      </c>
      <c r="K2" s="3">
        <v>0</v>
      </c>
      <c r="L2" s="3">
        <v>1</v>
      </c>
      <c r="M2" s="22">
        <f>SUMIFS(B2:L2,B2:L2,"&lt;&gt;NA",$B$6:$L$6,"&lt;&gt;NA")</f>
        <v>6</v>
      </c>
    </row>
    <row r="3" spans="1:13" x14ac:dyDescent="0.2">
      <c r="A3" s="12" t="s">
        <v>1</v>
      </c>
      <c r="B3" s="13">
        <v>4</v>
      </c>
      <c r="C3" s="13">
        <v>32</v>
      </c>
      <c r="D3" s="13">
        <v>1</v>
      </c>
      <c r="E3" s="3">
        <v>0</v>
      </c>
      <c r="F3" s="13" t="s">
        <v>4</v>
      </c>
      <c r="G3" s="3" t="s">
        <v>4</v>
      </c>
      <c r="H3" s="3">
        <v>4</v>
      </c>
      <c r="I3" s="3" t="s">
        <v>4</v>
      </c>
      <c r="J3" s="3">
        <v>29</v>
      </c>
      <c r="K3" s="3">
        <v>19</v>
      </c>
      <c r="L3" s="3">
        <v>15</v>
      </c>
      <c r="M3" s="22">
        <f>SUMIFS(B3:L3,B3:L3,"&lt;&gt;NA",$B$6:$L$6,"&lt;&gt;NA")</f>
        <v>104</v>
      </c>
    </row>
    <row r="4" spans="1:13" x14ac:dyDescent="0.2">
      <c r="A4" s="12" t="s">
        <v>2</v>
      </c>
      <c r="B4" s="13">
        <v>11</v>
      </c>
      <c r="C4" s="13">
        <v>38</v>
      </c>
      <c r="D4" s="13">
        <v>11</v>
      </c>
      <c r="E4" s="3">
        <v>11</v>
      </c>
      <c r="F4" s="13" t="s">
        <v>4</v>
      </c>
      <c r="G4" s="3" t="s">
        <v>4</v>
      </c>
      <c r="H4" s="3">
        <v>7</v>
      </c>
      <c r="I4" s="3" t="s">
        <v>4</v>
      </c>
      <c r="J4" s="3">
        <v>41</v>
      </c>
      <c r="K4" s="3">
        <v>65</v>
      </c>
      <c r="L4" s="3">
        <v>70</v>
      </c>
      <c r="M4" s="22">
        <f>SUMIFS(B4:L4,B4:L4,"&lt;&gt;NA",$B$6:$L$6,"&lt;&gt;NA")</f>
        <v>254</v>
      </c>
    </row>
    <row r="5" spans="1:13" x14ac:dyDescent="0.2">
      <c r="A5" s="12" t="s">
        <v>3</v>
      </c>
      <c r="B5" s="13">
        <v>7</v>
      </c>
      <c r="C5" s="13">
        <v>2</v>
      </c>
      <c r="D5" s="13">
        <v>7</v>
      </c>
      <c r="E5" s="3">
        <v>0</v>
      </c>
      <c r="F5" s="13" t="s">
        <v>4</v>
      </c>
      <c r="G5" s="3" t="s">
        <v>4</v>
      </c>
      <c r="H5" s="3">
        <v>0</v>
      </c>
      <c r="I5" s="3" t="s">
        <v>4</v>
      </c>
      <c r="J5" s="3">
        <v>20</v>
      </c>
      <c r="K5" s="3" t="s">
        <v>4</v>
      </c>
      <c r="L5" s="3">
        <v>27</v>
      </c>
      <c r="M5" s="22">
        <f>SUMIFS(B5:L5,B5:L5,"&lt;&gt;NA",$B$6:$L$6,"&lt;&gt;NA")</f>
        <v>63</v>
      </c>
    </row>
    <row r="6" spans="1:13" x14ac:dyDescent="0.2">
      <c r="A6" s="12" t="s">
        <v>5</v>
      </c>
      <c r="B6" s="13">
        <v>12790332</v>
      </c>
      <c r="C6" s="13">
        <v>60077308.450000003</v>
      </c>
      <c r="D6" s="13">
        <v>4559618</v>
      </c>
      <c r="E6" s="3">
        <v>4616886</v>
      </c>
      <c r="F6" s="13" t="s">
        <v>4</v>
      </c>
      <c r="G6" s="3" t="s">
        <v>4</v>
      </c>
      <c r="H6" s="3">
        <v>4978438.0000800006</v>
      </c>
      <c r="I6" s="3">
        <v>1292390.5</v>
      </c>
      <c r="J6" s="3">
        <v>33473095</v>
      </c>
      <c r="K6" s="3">
        <v>59400000</v>
      </c>
      <c r="L6" s="3">
        <v>68158237</v>
      </c>
      <c r="M6" s="23">
        <f>SUMIFS(B6:L6,B6:L6,"&lt;&gt;NA",$B$5:$L$5,"&lt;&gt;NA")</f>
        <v>188653914.45008001</v>
      </c>
    </row>
    <row r="7" spans="1:13" x14ac:dyDescent="0.2">
      <c r="A7" s="12" t="s">
        <v>29</v>
      </c>
      <c r="B7" s="2">
        <f>IF(OR(OR(B2="",B2="NA"), OR(B$6="",B$6="NA")),"NA",B2*1000000/B$6)</f>
        <v>0</v>
      </c>
      <c r="C7" s="2">
        <f t="shared" ref="C7:L10" si="0">IF(OR(OR(C2="",C2="NA"), OR(C$6="",C$6="NA")),"NA",C2*1000000/C$6)</f>
        <v>6.6580878924178896E-2</v>
      </c>
      <c r="D7" s="2">
        <f t="shared" si="0"/>
        <v>0</v>
      </c>
      <c r="E7" s="2">
        <f t="shared" si="0"/>
        <v>0</v>
      </c>
      <c r="F7" s="2" t="str">
        <f t="shared" si="0"/>
        <v>NA</v>
      </c>
      <c r="G7" s="2" t="str">
        <f t="shared" ref="G7:G10" si="1">IF(OR(OR(G2="",G2="NA"), OR(G$6="",G$6="NA")),"NA",G2*1000000/G$6)</f>
        <v>NA</v>
      </c>
      <c r="H7" s="2">
        <f t="shared" si="0"/>
        <v>0</v>
      </c>
      <c r="I7" s="2" t="str">
        <f t="shared" si="0"/>
        <v>NA</v>
      </c>
      <c r="J7" s="2">
        <f t="shared" si="0"/>
        <v>2.9874739697658671E-2</v>
      </c>
      <c r="K7" s="2">
        <f t="shared" si="0"/>
        <v>0</v>
      </c>
      <c r="L7" s="2">
        <f t="shared" si="0"/>
        <v>1.467174099588286E-2</v>
      </c>
      <c r="M7" s="23">
        <f>SUMIFS(B2:L2,B2:L2,"&lt;&gt;NA",$B$6:$L$6,"&lt;&gt;NA")*1000000/SUMIFS($B$6:$L$6,B2:L2,"&lt;&gt;NA",$B$6:$L$6,"&lt;&gt;NA")</f>
        <v>2.4188289926009125E-2</v>
      </c>
    </row>
    <row r="8" spans="1:13" x14ac:dyDescent="0.2">
      <c r="A8" s="12" t="s">
        <v>30</v>
      </c>
      <c r="B8" s="2">
        <f t="shared" ref="B8:L10" si="2">IF(OR(OR(B3="",B3="NA"), OR(B$6="",B$6="NA")),"NA",B3*1000000/B$6)</f>
        <v>0.31273621357131309</v>
      </c>
      <c r="C8" s="2">
        <f t="shared" si="2"/>
        <v>0.53264703139343117</v>
      </c>
      <c r="D8" s="2">
        <f t="shared" si="2"/>
        <v>0.21931661819038351</v>
      </c>
      <c r="E8" s="2">
        <f t="shared" si="2"/>
        <v>0</v>
      </c>
      <c r="F8" s="2" t="str">
        <f t="shared" si="0"/>
        <v>NA</v>
      </c>
      <c r="G8" s="2" t="str">
        <f t="shared" si="1"/>
        <v>NA</v>
      </c>
      <c r="H8" s="2">
        <f t="shared" si="2"/>
        <v>0.80346486185741839</v>
      </c>
      <c r="I8" s="2" t="str">
        <f t="shared" si="2"/>
        <v>NA</v>
      </c>
      <c r="J8" s="2">
        <f t="shared" si="2"/>
        <v>0.86636745123210146</v>
      </c>
      <c r="K8" s="2">
        <f t="shared" si="2"/>
        <v>0.31986531986531985</v>
      </c>
      <c r="L8" s="2">
        <f t="shared" si="2"/>
        <v>0.22007611493824289</v>
      </c>
      <c r="M8" s="23">
        <f>SUMIFS(B3:L3,B3:L3,"&lt;&gt;NA",$B$6:$L$6,"&lt;&gt;NA")*1000000/SUMIFS($B$6:$L$6,B3:L3,"&lt;&gt;NA",$B$6:$L$6,"&lt;&gt;NA")</f>
        <v>0.41926369205082487</v>
      </c>
    </row>
    <row r="9" spans="1:13" ht="25.5" x14ac:dyDescent="0.2">
      <c r="A9" s="12" t="s">
        <v>31</v>
      </c>
      <c r="B9" s="2">
        <f t="shared" si="2"/>
        <v>0.86002458732111098</v>
      </c>
      <c r="C9" s="2">
        <f t="shared" si="2"/>
        <v>0.63251834977969956</v>
      </c>
      <c r="D9" s="2">
        <f t="shared" si="2"/>
        <v>2.4124828000942182</v>
      </c>
      <c r="E9" s="2">
        <f t="shared" si="2"/>
        <v>2.3825582871225324</v>
      </c>
      <c r="F9" s="2" t="str">
        <f t="shared" si="0"/>
        <v>NA</v>
      </c>
      <c r="G9" s="2" t="str">
        <f t="shared" si="1"/>
        <v>NA</v>
      </c>
      <c r="H9" s="2">
        <f t="shared" si="2"/>
        <v>1.4060635082504822</v>
      </c>
      <c r="I9" s="2" t="str">
        <f t="shared" si="2"/>
        <v>NA</v>
      </c>
      <c r="J9" s="2">
        <f t="shared" si="2"/>
        <v>1.2248643276040057</v>
      </c>
      <c r="K9" s="2">
        <f t="shared" si="2"/>
        <v>1.0942760942760943</v>
      </c>
      <c r="L9" s="2">
        <f t="shared" si="2"/>
        <v>1.0270218697118001</v>
      </c>
      <c r="M9" s="23">
        <f>SUMIFS(B4:L4,B4:L4,"&lt;&gt;NA",$B$6:$L$6,"&lt;&gt;NA")*1000000/SUMIFS($B$6:$L$6,B4:L4,"&lt;&gt;NA",$B$6:$L$6,"&lt;&gt;NA")</f>
        <v>1.0239709402010531</v>
      </c>
    </row>
    <row r="10" spans="1:13" ht="25.5" x14ac:dyDescent="0.2">
      <c r="A10" s="12" t="s">
        <v>32</v>
      </c>
      <c r="B10" s="2">
        <f t="shared" si="2"/>
        <v>0.54728837374979789</v>
      </c>
      <c r="C10" s="2">
        <f t="shared" si="2"/>
        <v>3.3290439462089448E-2</v>
      </c>
      <c r="D10" s="2">
        <f t="shared" si="2"/>
        <v>1.5352163273326844</v>
      </c>
      <c r="E10" s="2">
        <f t="shared" si="2"/>
        <v>0</v>
      </c>
      <c r="F10" s="2" t="str">
        <f t="shared" si="0"/>
        <v>NA</v>
      </c>
      <c r="G10" s="2" t="str">
        <f t="shared" si="1"/>
        <v>NA</v>
      </c>
      <c r="H10" s="2">
        <f t="shared" si="2"/>
        <v>0</v>
      </c>
      <c r="I10" s="2" t="str">
        <f t="shared" si="2"/>
        <v>NA</v>
      </c>
      <c r="J10" s="2">
        <f t="shared" si="2"/>
        <v>0.5974947939531734</v>
      </c>
      <c r="K10" s="2" t="str">
        <f t="shared" si="2"/>
        <v>NA</v>
      </c>
      <c r="L10" s="2">
        <f t="shared" si="2"/>
        <v>0.39613700688883724</v>
      </c>
      <c r="M10" s="23">
        <f>SUMIFS(B5:L5,B5:L5,"&lt;&gt;NA",$B$6:$L$6,"&lt;&gt;NA")*1000000/SUMIFS($B$6:$L$6,B5:L5,"&lt;&gt;NA",$B$6:$L$6,"&lt;&gt;NA")</f>
        <v>0.3339448332341417</v>
      </c>
    </row>
    <row r="11" spans="1:13" ht="22.5" x14ac:dyDescent="0.2">
      <c r="A11" s="7"/>
      <c r="B11" s="10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12" t="s">
        <v>6</v>
      </c>
      <c r="B12" s="13">
        <v>1</v>
      </c>
      <c r="C12" s="13">
        <v>9</v>
      </c>
      <c r="D12" s="18">
        <v>0</v>
      </c>
      <c r="E12" s="3">
        <v>1</v>
      </c>
      <c r="F12" s="13" t="s">
        <v>4</v>
      </c>
      <c r="G12" s="3" t="s">
        <v>4</v>
      </c>
      <c r="H12" s="3">
        <v>0</v>
      </c>
      <c r="I12" s="3" t="s">
        <v>4</v>
      </c>
      <c r="J12" s="3">
        <v>0</v>
      </c>
      <c r="K12" s="3">
        <v>0</v>
      </c>
      <c r="L12" s="3" t="s">
        <v>4</v>
      </c>
      <c r="M12" s="22">
        <f>SUMIFS(B12:L12,B12:L12,"&lt;&gt;NA",$B$16:$L$16,"&lt;&gt;NA")</f>
        <v>11</v>
      </c>
    </row>
    <row r="13" spans="1:13" x14ac:dyDescent="0.2">
      <c r="A13" s="12" t="s">
        <v>7</v>
      </c>
      <c r="B13" s="2">
        <v>1106</v>
      </c>
      <c r="C13" s="2" t="s">
        <v>4</v>
      </c>
      <c r="D13" s="19">
        <v>0</v>
      </c>
      <c r="E13" s="3">
        <v>555</v>
      </c>
      <c r="F13" s="2" t="s">
        <v>4</v>
      </c>
      <c r="G13" s="3" t="s">
        <v>4</v>
      </c>
      <c r="H13" s="3">
        <v>0</v>
      </c>
      <c r="I13" s="3" t="s">
        <v>4</v>
      </c>
      <c r="J13" s="3">
        <v>0</v>
      </c>
      <c r="K13" s="3">
        <v>0</v>
      </c>
      <c r="L13" s="3" t="s">
        <v>4</v>
      </c>
      <c r="M13" s="22">
        <f>SUMIFS(B13:L13,B13:L13,"&lt;&gt;NA",$B$16:$L$16,"&lt;&gt;NA")</f>
        <v>1661</v>
      </c>
    </row>
    <row r="14" spans="1:13" x14ac:dyDescent="0.2">
      <c r="A14" s="12" t="s">
        <v>8</v>
      </c>
      <c r="B14" s="13">
        <v>18</v>
      </c>
      <c r="C14" s="13">
        <v>34</v>
      </c>
      <c r="D14" s="18">
        <v>11</v>
      </c>
      <c r="E14" s="3">
        <v>9</v>
      </c>
      <c r="F14" s="13" t="s">
        <v>4</v>
      </c>
      <c r="G14" s="3" t="s">
        <v>4</v>
      </c>
      <c r="H14" s="3">
        <v>5</v>
      </c>
      <c r="I14" s="3" t="s">
        <v>4</v>
      </c>
      <c r="J14" s="3">
        <v>6</v>
      </c>
      <c r="K14" s="3">
        <v>5</v>
      </c>
      <c r="L14" s="3" t="s">
        <v>4</v>
      </c>
      <c r="M14" s="22">
        <f>SUMIFS(B14:L14,B14:L14,"&lt;&gt;NA",$B$16:$L$16,"&lt;&gt;NA")</f>
        <v>83</v>
      </c>
    </row>
    <row r="15" spans="1:13" x14ac:dyDescent="0.2">
      <c r="A15" s="12" t="s">
        <v>9</v>
      </c>
      <c r="B15" s="2">
        <v>270.39999999999998</v>
      </c>
      <c r="C15" s="2" t="s">
        <v>4</v>
      </c>
      <c r="D15" s="19">
        <v>172.72</v>
      </c>
      <c r="E15" s="3">
        <v>44.75</v>
      </c>
      <c r="F15" s="2" t="s">
        <v>4</v>
      </c>
      <c r="G15" s="3" t="s">
        <v>4</v>
      </c>
      <c r="H15" s="3">
        <v>60</v>
      </c>
      <c r="I15" s="3" t="s">
        <v>4</v>
      </c>
      <c r="J15" s="3">
        <v>181</v>
      </c>
      <c r="K15" s="3">
        <v>311.3</v>
      </c>
      <c r="L15" s="3" t="s">
        <v>4</v>
      </c>
      <c r="M15" s="22">
        <f>SUMIFS(B15:L15,B15:L15,"&lt;&gt;NA",$B$16:$L$16,"&lt;&gt;NA")</f>
        <v>728.87</v>
      </c>
    </row>
    <row r="16" spans="1:13" x14ac:dyDescent="0.2">
      <c r="A16" s="12" t="s">
        <v>10</v>
      </c>
      <c r="B16" s="2">
        <v>512.38720999999998</v>
      </c>
      <c r="C16" s="2">
        <v>204.42505623238088</v>
      </c>
      <c r="D16" s="5">
        <v>41.22</v>
      </c>
      <c r="E16" s="3">
        <v>31.5</v>
      </c>
      <c r="F16" s="2" t="s">
        <v>4</v>
      </c>
      <c r="G16" s="3" t="s">
        <v>4</v>
      </c>
      <c r="H16" s="3">
        <v>74.83</v>
      </c>
      <c r="I16" s="3">
        <v>17.577200000000001</v>
      </c>
      <c r="J16" s="3">
        <v>756</v>
      </c>
      <c r="K16" s="3" t="s">
        <v>4</v>
      </c>
      <c r="L16" s="3" t="s">
        <v>4</v>
      </c>
      <c r="M16" s="22">
        <f>SUMIFS(B16:L16,B13:L13,"&lt;&gt;NA")</f>
        <v>1415.9372100000001</v>
      </c>
    </row>
    <row r="17" spans="1:13" ht="25.5" x14ac:dyDescent="0.2">
      <c r="A17" s="12" t="s">
        <v>33</v>
      </c>
      <c r="B17" s="2">
        <f>IF(OR(OR(B12="",B12="NA"),OR(B$16="", B$16="NA")),"NA", B12*100/B$16)</f>
        <v>0.19516490273049555</v>
      </c>
      <c r="C17" s="2">
        <f t="shared" ref="C17:L20" si="3">IF(OR(OR(C12="",C12="NA"),OR(C$16="", C$16="NA")),"NA", C12*100/C$16)</f>
        <v>4.4025914268401714</v>
      </c>
      <c r="D17" s="2">
        <f t="shared" si="3"/>
        <v>0</v>
      </c>
      <c r="E17" s="2">
        <f t="shared" si="3"/>
        <v>3.1746031746031744</v>
      </c>
      <c r="F17" s="2" t="str">
        <f t="shared" si="3"/>
        <v>NA</v>
      </c>
      <c r="G17" s="2" t="str">
        <f t="shared" ref="G17:G20" si="4">IF(OR(OR(G12="",G12="NA"),OR(G$16="", G$16="NA")),"NA", G12*100/G$16)</f>
        <v>NA</v>
      </c>
      <c r="H17" s="2">
        <f t="shared" si="3"/>
        <v>0</v>
      </c>
      <c r="I17" s="2" t="str">
        <f t="shared" si="3"/>
        <v>NA</v>
      </c>
      <c r="J17" s="2">
        <f t="shared" si="3"/>
        <v>0</v>
      </c>
      <c r="K17" s="2" t="str">
        <f t="shared" si="3"/>
        <v>NA</v>
      </c>
      <c r="L17" s="2" t="str">
        <f t="shared" si="3"/>
        <v>NA</v>
      </c>
      <c r="M17" s="23">
        <f>SUMIFS(B12:L12,B12:L12,"&lt;&gt;NA",$B$16:$L$16,"&lt;&gt;NA")*100/SUMIFS($B$16:$L$16,B12:L12,"&lt;&gt;NA",$B$16:$L$16,"&lt;&gt;NA")</f>
        <v>0.67886053811761971</v>
      </c>
    </row>
    <row r="18" spans="1:13" ht="25.5" x14ac:dyDescent="0.2">
      <c r="A18" s="12" t="s">
        <v>34</v>
      </c>
      <c r="B18" s="2">
        <f t="shared" ref="B18:L20" si="5">IF(OR(OR(B13="",B13="NA"),OR(B$16="", B$16="NA")),"NA", B13*100/B$16)</f>
        <v>215.85238241992809</v>
      </c>
      <c r="C18" s="2" t="str">
        <f t="shared" si="5"/>
        <v>NA</v>
      </c>
      <c r="D18" s="2">
        <f t="shared" si="5"/>
        <v>0</v>
      </c>
      <c r="E18" s="2">
        <f t="shared" si="5"/>
        <v>1761.9047619047619</v>
      </c>
      <c r="F18" s="2" t="str">
        <f t="shared" si="3"/>
        <v>NA</v>
      </c>
      <c r="G18" s="2" t="str">
        <f t="shared" si="4"/>
        <v>NA</v>
      </c>
      <c r="H18" s="2">
        <f t="shared" si="5"/>
        <v>0</v>
      </c>
      <c r="I18" s="2" t="str">
        <f t="shared" si="5"/>
        <v>NA</v>
      </c>
      <c r="J18" s="2">
        <f t="shared" si="5"/>
        <v>0</v>
      </c>
      <c r="K18" s="2" t="str">
        <f t="shared" si="5"/>
        <v>NA</v>
      </c>
      <c r="L18" s="2" t="str">
        <f t="shared" si="5"/>
        <v>NA</v>
      </c>
      <c r="M18" s="23">
        <f>SUMIFS(B13:L13,B13:L13,"&lt;&gt;NA",$B$16:$L$16,"&lt;&gt;NA")*100/SUMIFS($B$16:$L$16,B13:L13,"&lt;&gt;NA",$B$16:$L$16,"&lt;&gt;NA")</f>
        <v>117.30746167762622</v>
      </c>
    </row>
    <row r="19" spans="1:13" ht="25.5" x14ac:dyDescent="0.2">
      <c r="A19" s="12" t="s">
        <v>35</v>
      </c>
      <c r="B19" s="2">
        <f t="shared" si="5"/>
        <v>3.51296824914892</v>
      </c>
      <c r="C19" s="2">
        <f t="shared" si="5"/>
        <v>16.632012056951758</v>
      </c>
      <c r="D19" s="2">
        <f t="shared" si="5"/>
        <v>26.68607472100922</v>
      </c>
      <c r="E19" s="2">
        <f t="shared" si="5"/>
        <v>28.571428571428573</v>
      </c>
      <c r="F19" s="2" t="str">
        <f t="shared" si="3"/>
        <v>NA</v>
      </c>
      <c r="G19" s="2" t="str">
        <f t="shared" si="4"/>
        <v>NA</v>
      </c>
      <c r="H19" s="2">
        <f t="shared" si="5"/>
        <v>6.6818121074435393</v>
      </c>
      <c r="I19" s="2" t="str">
        <f t="shared" si="5"/>
        <v>NA</v>
      </c>
      <c r="J19" s="2">
        <f t="shared" si="5"/>
        <v>0.79365079365079361</v>
      </c>
      <c r="K19" s="2" t="str">
        <f t="shared" si="5"/>
        <v>NA</v>
      </c>
      <c r="L19" s="2" t="str">
        <f t="shared" si="5"/>
        <v>NA</v>
      </c>
      <c r="M19" s="23">
        <f>SUMIFS(B14:L14,B14:L14,"&lt;&gt;NA",$B$16:$L$16,"&lt;&gt;NA")*100/SUMIFS($B$16:$L$16,B14:L14,"&lt;&gt;NA",$B$16:$L$16,"&lt;&gt;NA")</f>
        <v>5.1223113330693124</v>
      </c>
    </row>
    <row r="20" spans="1:13" ht="25.5" x14ac:dyDescent="0.2">
      <c r="A20" s="12" t="s">
        <v>36</v>
      </c>
      <c r="B20" s="2">
        <f t="shared" si="5"/>
        <v>52.772589698325994</v>
      </c>
      <c r="C20" s="2" t="str">
        <f t="shared" si="5"/>
        <v>NA</v>
      </c>
      <c r="D20" s="2">
        <f t="shared" si="5"/>
        <v>419.01989325570111</v>
      </c>
      <c r="E20" s="2">
        <f t="shared" si="5"/>
        <v>142.06349206349208</v>
      </c>
      <c r="F20" s="2" t="str">
        <f t="shared" si="3"/>
        <v>NA</v>
      </c>
      <c r="G20" s="2" t="str">
        <f t="shared" si="4"/>
        <v>NA</v>
      </c>
      <c r="H20" s="2">
        <f t="shared" si="5"/>
        <v>80.181745289322464</v>
      </c>
      <c r="I20" s="2" t="str">
        <f t="shared" si="5"/>
        <v>NA</v>
      </c>
      <c r="J20" s="2">
        <f t="shared" si="5"/>
        <v>23.941798941798943</v>
      </c>
      <c r="K20" s="2" t="str">
        <f t="shared" si="5"/>
        <v>NA</v>
      </c>
      <c r="L20" s="2" t="str">
        <f t="shared" si="5"/>
        <v>NA</v>
      </c>
      <c r="M20" s="23">
        <f>SUMIFS(B15:L15,B15:L15,"&lt;&gt;NA",$B$16:$L$16,"&lt;&gt;NA")*100/SUMIFS($B$16:$L$16,B15:L15,"&lt;&gt;NA",$B$16:$L$16,"&lt;&gt;NA")</f>
        <v>51.47615267487744</v>
      </c>
    </row>
    <row r="21" spans="1:13" ht="22.5" x14ac:dyDescent="0.2">
      <c r="A21" s="7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12" t="s">
        <v>11</v>
      </c>
      <c r="B22" s="13">
        <v>0</v>
      </c>
      <c r="C22" s="13">
        <v>0</v>
      </c>
      <c r="D22" s="3">
        <v>0</v>
      </c>
      <c r="E22" s="3">
        <v>0</v>
      </c>
      <c r="F22" s="13" t="s">
        <v>4</v>
      </c>
      <c r="G22" s="3" t="s">
        <v>4</v>
      </c>
      <c r="H22" s="3">
        <v>1</v>
      </c>
      <c r="I22" s="3" t="s">
        <v>4</v>
      </c>
      <c r="J22" s="3">
        <v>0</v>
      </c>
      <c r="K22" s="3" t="s">
        <v>4</v>
      </c>
      <c r="L22" s="3">
        <v>0</v>
      </c>
      <c r="M22" s="22">
        <f>SUMIFS(B22:L22,B22:L22,"&lt;&gt;NA",$B$26:$L$26,"&lt;&gt;NA")</f>
        <v>1</v>
      </c>
    </row>
    <row r="23" spans="1:13" x14ac:dyDescent="0.2">
      <c r="A23" s="12" t="s">
        <v>12</v>
      </c>
      <c r="B23" s="13">
        <v>0</v>
      </c>
      <c r="C23" s="13">
        <v>0</v>
      </c>
      <c r="D23" s="3">
        <v>0</v>
      </c>
      <c r="E23" s="3">
        <v>0</v>
      </c>
      <c r="F23" s="13" t="s">
        <v>4</v>
      </c>
      <c r="G23" s="3" t="s">
        <v>4</v>
      </c>
      <c r="H23" s="3">
        <v>0</v>
      </c>
      <c r="I23" s="3" t="s">
        <v>4</v>
      </c>
      <c r="J23" s="3">
        <v>0</v>
      </c>
      <c r="K23" s="3" t="s">
        <v>4</v>
      </c>
      <c r="L23" s="3">
        <v>2</v>
      </c>
      <c r="M23" s="22">
        <f>SUMIFS(B23:L23,B23:L23,"&lt;&gt;NA",$B$26:$L$26,"&lt;&gt;NA")</f>
        <v>2</v>
      </c>
    </row>
    <row r="24" spans="1:13" x14ac:dyDescent="0.2">
      <c r="A24" s="12" t="s">
        <v>13</v>
      </c>
      <c r="B24" s="13">
        <v>0</v>
      </c>
      <c r="C24" s="13">
        <v>0</v>
      </c>
      <c r="D24" s="3">
        <v>0</v>
      </c>
      <c r="E24" s="3">
        <v>0</v>
      </c>
      <c r="F24" s="13" t="s">
        <v>4</v>
      </c>
      <c r="G24" s="3" t="s">
        <v>4</v>
      </c>
      <c r="H24" s="3">
        <v>0</v>
      </c>
      <c r="I24" s="3" t="s">
        <v>4</v>
      </c>
      <c r="J24" s="3">
        <v>0</v>
      </c>
      <c r="K24" s="3" t="s">
        <v>4</v>
      </c>
      <c r="L24" s="3">
        <v>0</v>
      </c>
      <c r="M24" s="22">
        <f>SUMIFS(B24:L24,B24:L24,"&lt;&gt;NA",$B$26:$L$26,"&lt;&gt;NA")</f>
        <v>0</v>
      </c>
    </row>
    <row r="25" spans="1:13" x14ac:dyDescent="0.2">
      <c r="A25" s="12" t="s">
        <v>14</v>
      </c>
      <c r="B25" s="13">
        <v>4</v>
      </c>
      <c r="C25" s="13">
        <v>1</v>
      </c>
      <c r="D25" s="3">
        <v>0</v>
      </c>
      <c r="E25" s="3">
        <v>3</v>
      </c>
      <c r="F25" s="13" t="s">
        <v>4</v>
      </c>
      <c r="G25" s="3" t="s">
        <v>4</v>
      </c>
      <c r="H25" s="3">
        <v>2</v>
      </c>
      <c r="I25" s="3" t="s">
        <v>4</v>
      </c>
      <c r="J25" s="3">
        <v>0</v>
      </c>
      <c r="K25" s="3" t="s">
        <v>4</v>
      </c>
      <c r="L25" s="3">
        <v>9</v>
      </c>
      <c r="M25" s="22">
        <f>SUMIFS(B25:L25,B25:L25,"&lt;&gt;NA",$B$26:$L$26,"&lt;&gt;NA")</f>
        <v>19</v>
      </c>
    </row>
    <row r="26" spans="1:13" x14ac:dyDescent="0.2">
      <c r="A26" s="12" t="s">
        <v>15</v>
      </c>
      <c r="B26" s="13">
        <v>156</v>
      </c>
      <c r="C26" s="13">
        <v>181</v>
      </c>
      <c r="D26" s="3">
        <v>12.55</v>
      </c>
      <c r="E26" s="3">
        <v>28.35</v>
      </c>
      <c r="F26" s="13" t="s">
        <v>4</v>
      </c>
      <c r="G26" s="3" t="s">
        <v>4</v>
      </c>
      <c r="H26" s="3">
        <v>154</v>
      </c>
      <c r="I26" s="3">
        <v>7</v>
      </c>
      <c r="J26" s="3">
        <v>81</v>
      </c>
      <c r="K26" s="3">
        <v>299</v>
      </c>
      <c r="L26" s="3">
        <v>2163</v>
      </c>
      <c r="M26" s="22">
        <f>SUMIFS(B26:L26,B25:L25,"&lt;&gt;NA",$B$25:$L$25,"&lt;&gt;NA")</f>
        <v>2775.9</v>
      </c>
    </row>
    <row r="27" spans="1:13" ht="16.899999999999999" customHeight="1" x14ac:dyDescent="0.2">
      <c r="A27" s="12" t="s">
        <v>37</v>
      </c>
      <c r="B27" s="2">
        <f>IF(OR(OR(B22="",B22="NA"),OR(B$26="",B$26="NA")),"NA",B22*100/B$26)</f>
        <v>0</v>
      </c>
      <c r="C27" s="2">
        <f t="shared" ref="C27:L30" si="6">IF(OR(OR(C22="",C22="NA"),OR(C$26="",C$26="NA")),"NA",C22*100/C$26)</f>
        <v>0</v>
      </c>
      <c r="D27" s="2">
        <f t="shared" si="6"/>
        <v>0</v>
      </c>
      <c r="E27" s="2">
        <f t="shared" si="6"/>
        <v>0</v>
      </c>
      <c r="F27" s="2" t="str">
        <f t="shared" si="6"/>
        <v>NA</v>
      </c>
      <c r="G27" s="2" t="str">
        <f t="shared" ref="G27:G30" si="7">IF(OR(OR(G22="",G22="NA"),OR(G$26="",G$26="NA")),"NA",G22*100/G$26)</f>
        <v>NA</v>
      </c>
      <c r="H27" s="2">
        <f t="shared" si="6"/>
        <v>0.64935064935064934</v>
      </c>
      <c r="I27" s="2" t="str">
        <f t="shared" si="6"/>
        <v>NA</v>
      </c>
      <c r="J27" s="2">
        <f t="shared" si="6"/>
        <v>0</v>
      </c>
      <c r="K27" s="2" t="str">
        <f t="shared" si="6"/>
        <v>NA</v>
      </c>
      <c r="L27" s="2">
        <f t="shared" si="6"/>
        <v>0</v>
      </c>
      <c r="M27" s="23">
        <f>SUMIFS(B22:L22,B22:L22,"&lt;&gt;NA",$B$26:$L$26,"&lt;&gt;NA")*100/SUMIFS($B$26:$L$26,B22:L22,"&lt;&gt;NA",$B$26:$L$26,"&lt;&gt;NA")</f>
        <v>3.6024352462264486E-2</v>
      </c>
    </row>
    <row r="28" spans="1:13" ht="25.5" x14ac:dyDescent="0.2">
      <c r="A28" s="12" t="s">
        <v>38</v>
      </c>
      <c r="B28" s="2">
        <f t="shared" ref="B28:L30" si="8">IF(OR(OR(B23="",B23="NA"),OR(B$26="",B$26="NA")),"NA",B23*100/B$26)</f>
        <v>0</v>
      </c>
      <c r="C28" s="2">
        <f t="shared" si="8"/>
        <v>0</v>
      </c>
      <c r="D28" s="2">
        <f t="shared" si="8"/>
        <v>0</v>
      </c>
      <c r="E28" s="2">
        <f t="shared" si="8"/>
        <v>0</v>
      </c>
      <c r="F28" s="2" t="str">
        <f t="shared" si="6"/>
        <v>NA</v>
      </c>
      <c r="G28" s="2" t="str">
        <f t="shared" si="7"/>
        <v>NA</v>
      </c>
      <c r="H28" s="2">
        <f t="shared" si="8"/>
        <v>0</v>
      </c>
      <c r="I28" s="2" t="str">
        <f t="shared" si="8"/>
        <v>NA</v>
      </c>
      <c r="J28" s="2">
        <f t="shared" si="8"/>
        <v>0</v>
      </c>
      <c r="K28" s="2" t="str">
        <f t="shared" si="8"/>
        <v>NA</v>
      </c>
      <c r="L28" s="2">
        <f t="shared" si="8"/>
        <v>9.2464170134073043E-2</v>
      </c>
      <c r="M28" s="23">
        <f>SUMIFS(B23:L23,B23:L23,"&lt;&gt;NA",$B$26:$L$26,"&lt;&gt;NA")*100/SUMIFS($B$26:$L$26,B23:L23,"&lt;&gt;NA",$B$26:$L$26,"&lt;&gt;NA")</f>
        <v>7.2048704924528972E-2</v>
      </c>
    </row>
    <row r="29" spans="1:13" x14ac:dyDescent="0.2">
      <c r="A29" s="12" t="s">
        <v>39</v>
      </c>
      <c r="B29" s="2">
        <f t="shared" si="8"/>
        <v>0</v>
      </c>
      <c r="C29" s="2">
        <f t="shared" si="8"/>
        <v>0</v>
      </c>
      <c r="D29" s="2">
        <f t="shared" si="8"/>
        <v>0</v>
      </c>
      <c r="E29" s="2">
        <f t="shared" si="8"/>
        <v>0</v>
      </c>
      <c r="F29" s="2" t="str">
        <f t="shared" si="6"/>
        <v>NA</v>
      </c>
      <c r="G29" s="2" t="str">
        <f t="shared" si="7"/>
        <v>NA</v>
      </c>
      <c r="H29" s="2">
        <f t="shared" si="8"/>
        <v>0</v>
      </c>
      <c r="I29" s="2" t="str">
        <f t="shared" si="8"/>
        <v>NA</v>
      </c>
      <c r="J29" s="2">
        <f t="shared" si="8"/>
        <v>0</v>
      </c>
      <c r="K29" s="2" t="str">
        <f t="shared" si="8"/>
        <v>NA</v>
      </c>
      <c r="L29" s="2">
        <f t="shared" si="8"/>
        <v>0</v>
      </c>
      <c r="M29" s="23">
        <f>SUMIFS(B24:L24,B24:L24,"&lt;&gt;NA",$B$26:$L$26,"&lt;&gt;NA")*100/SUMIFS($B$26:$L$26,B24:L24,"&lt;&gt;NA",$B$26:$L$26,"&lt;&gt;NA")</f>
        <v>0</v>
      </c>
    </row>
    <row r="30" spans="1:13" ht="25.5" x14ac:dyDescent="0.2">
      <c r="A30" s="12" t="s">
        <v>40</v>
      </c>
      <c r="B30" s="2">
        <f t="shared" si="8"/>
        <v>2.5641025641025643</v>
      </c>
      <c r="C30" s="2">
        <f t="shared" si="8"/>
        <v>0.5524861878453039</v>
      </c>
      <c r="D30" s="2">
        <f t="shared" si="8"/>
        <v>0</v>
      </c>
      <c r="E30" s="2">
        <f t="shared" si="8"/>
        <v>10.582010582010582</v>
      </c>
      <c r="F30" s="2" t="str">
        <f t="shared" si="6"/>
        <v>NA</v>
      </c>
      <c r="G30" s="2" t="str">
        <f t="shared" si="7"/>
        <v>NA</v>
      </c>
      <c r="H30" s="2">
        <f t="shared" si="8"/>
        <v>1.2987012987012987</v>
      </c>
      <c r="I30" s="2" t="str">
        <f t="shared" si="8"/>
        <v>NA</v>
      </c>
      <c r="J30" s="2">
        <f t="shared" si="8"/>
        <v>0</v>
      </c>
      <c r="K30" s="2" t="str">
        <f t="shared" si="8"/>
        <v>NA</v>
      </c>
      <c r="L30" s="2">
        <f t="shared" si="8"/>
        <v>0.41608876560332869</v>
      </c>
      <c r="M30" s="23">
        <f>SUMIFS(B25:L25,B25:L25,"&lt;&gt;NA",$B$26:$L$26,"&lt;&gt;NA")*100/SUMIFS($B$26:$L$26,B25:L25,"&lt;&gt;NA",$B$26:$L$26,"&lt;&gt;NA")</f>
        <v>0.68446269678302529</v>
      </c>
    </row>
    <row r="31" spans="1:13" ht="22.5" x14ac:dyDescent="0.2">
      <c r="A31" s="7"/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">
      <c r="A32" s="12" t="s">
        <v>16</v>
      </c>
      <c r="B32" s="13">
        <v>0</v>
      </c>
      <c r="C32" s="13">
        <v>0</v>
      </c>
      <c r="D32" s="3">
        <v>0</v>
      </c>
      <c r="E32" s="3">
        <v>0</v>
      </c>
      <c r="F32" s="13" t="s">
        <v>4</v>
      </c>
      <c r="G32" s="3" t="s">
        <v>4</v>
      </c>
      <c r="H32" s="3">
        <v>0</v>
      </c>
      <c r="I32" s="3" t="s">
        <v>4</v>
      </c>
      <c r="J32" s="3">
        <v>0</v>
      </c>
      <c r="K32" s="3" t="s">
        <v>4</v>
      </c>
      <c r="L32" s="3">
        <v>0</v>
      </c>
      <c r="M32" s="22">
        <f>SUMIFS(B32:L32,B32:L32,"&lt;&gt;NA",$B$34:$L$34,"&lt;&gt;NA")</f>
        <v>0</v>
      </c>
    </row>
    <row r="33" spans="1:13" ht="34.15" customHeight="1" x14ac:dyDescent="0.2">
      <c r="A33" s="12" t="s">
        <v>17</v>
      </c>
      <c r="B33" s="13">
        <v>0</v>
      </c>
      <c r="C33" s="13">
        <v>0</v>
      </c>
      <c r="D33" s="3">
        <v>0</v>
      </c>
      <c r="E33" s="3">
        <v>0</v>
      </c>
      <c r="F33" s="13" t="s">
        <v>4</v>
      </c>
      <c r="G33" s="3" t="s">
        <v>4</v>
      </c>
      <c r="H33" s="3">
        <v>3</v>
      </c>
      <c r="I33" s="3" t="s">
        <v>4</v>
      </c>
      <c r="J33" s="3">
        <v>0</v>
      </c>
      <c r="K33" s="3" t="s">
        <v>4</v>
      </c>
      <c r="L33" s="3">
        <v>0</v>
      </c>
      <c r="M33" s="22">
        <f>SUMIFS(B33:L33,B33:L33,"&lt;&gt;NA",$B$34:$L$34,"&lt;&gt;NA")</f>
        <v>3</v>
      </c>
    </row>
    <row r="34" spans="1:13" x14ac:dyDescent="0.2">
      <c r="A34" s="12" t="s">
        <v>18</v>
      </c>
      <c r="B34" s="13">
        <v>40</v>
      </c>
      <c r="C34" s="13">
        <v>286</v>
      </c>
      <c r="D34" s="3">
        <v>34</v>
      </c>
      <c r="E34" s="3">
        <v>20</v>
      </c>
      <c r="F34" s="13" t="s">
        <v>4</v>
      </c>
      <c r="G34" s="3" t="s">
        <v>4</v>
      </c>
      <c r="H34" s="3">
        <v>36</v>
      </c>
      <c r="I34" s="3">
        <v>15</v>
      </c>
      <c r="J34" s="3">
        <v>213</v>
      </c>
      <c r="K34" s="3" t="s">
        <v>4</v>
      </c>
      <c r="L34" s="3">
        <v>803</v>
      </c>
      <c r="M34" s="22">
        <f>SUMIFS(B34:L34,B33:L33,"&lt;&gt;NA",$B$33:$L$33,"&lt;&gt;NA")</f>
        <v>1432</v>
      </c>
    </row>
    <row r="35" spans="1:13" ht="25.5" x14ac:dyDescent="0.2">
      <c r="A35" s="12" t="s">
        <v>41</v>
      </c>
      <c r="B35" s="2">
        <f>IF(OR(OR(B32="",B32="NA"),OR(B$34="", B$34="NA")),"NA",B32*100/B$34)</f>
        <v>0</v>
      </c>
      <c r="C35" s="2">
        <f t="shared" ref="C35:L36" si="9">IF(OR(OR(C32="",C32="NA"),OR(C$34="", C$34="NA")),"NA",C32*100/C$34)</f>
        <v>0</v>
      </c>
      <c r="D35" s="2">
        <f t="shared" si="9"/>
        <v>0</v>
      </c>
      <c r="E35" s="2">
        <f t="shared" si="9"/>
        <v>0</v>
      </c>
      <c r="F35" s="2" t="str">
        <f>IF(OR(OR(F32="",F32="NA"),OR(F$34="", F$34="NA")),"NA",F32*100/F$34)</f>
        <v>NA</v>
      </c>
      <c r="G35" s="2" t="str">
        <f>IF(OR(OR(G32="",G32="NA"),OR(G$34="", G$34="NA")),"NA",G32*100/G$34)</f>
        <v>NA</v>
      </c>
      <c r="H35" s="2">
        <f t="shared" si="9"/>
        <v>0</v>
      </c>
      <c r="I35" s="2" t="str">
        <f t="shared" si="9"/>
        <v>NA</v>
      </c>
      <c r="J35" s="2">
        <f t="shared" si="9"/>
        <v>0</v>
      </c>
      <c r="K35" s="2" t="str">
        <f t="shared" si="9"/>
        <v>NA</v>
      </c>
      <c r="L35" s="2">
        <f t="shared" si="9"/>
        <v>0</v>
      </c>
      <c r="M35" s="23">
        <f>SUMIFS(B32:L32,B32:L32,"&lt;&gt;NA",$B$34:$L$34,"&lt;&gt;NA")*100/SUMIFS($B$34:$L$34,B32:L32,"&lt;&gt;NA",$B$34:$L$34,"&lt;&gt;NA")</f>
        <v>0</v>
      </c>
    </row>
    <row r="36" spans="1:13" ht="25.5" x14ac:dyDescent="0.2">
      <c r="A36" s="12" t="s">
        <v>42</v>
      </c>
      <c r="B36" s="2">
        <f>IF(OR(OR(B33="",B33="NA"),OR(B$34="", B$34="NA")),"NA",B33*100/B$34)</f>
        <v>0</v>
      </c>
      <c r="C36" s="2">
        <f t="shared" si="9"/>
        <v>0</v>
      </c>
      <c r="D36" s="2">
        <f t="shared" si="9"/>
        <v>0</v>
      </c>
      <c r="E36" s="2">
        <f t="shared" si="9"/>
        <v>0</v>
      </c>
      <c r="F36" s="2" t="str">
        <f>IF(OR(OR(F33="",F33="NA"),OR(F$34="", F$34="NA")),"NA",F33*100/F$34)</f>
        <v>NA</v>
      </c>
      <c r="G36" s="2" t="str">
        <f>IF(OR(OR(G33="",G33="NA"),OR(G$34="", G$34="NA")),"NA",G33*100/G$34)</f>
        <v>NA</v>
      </c>
      <c r="H36" s="2">
        <f t="shared" si="9"/>
        <v>8.3333333333333339</v>
      </c>
      <c r="I36" s="2" t="str">
        <f t="shared" si="9"/>
        <v>NA</v>
      </c>
      <c r="J36" s="2">
        <f t="shared" si="9"/>
        <v>0</v>
      </c>
      <c r="K36" s="2" t="str">
        <f t="shared" si="9"/>
        <v>NA</v>
      </c>
      <c r="L36" s="2">
        <f t="shared" si="9"/>
        <v>0</v>
      </c>
      <c r="M36" s="23">
        <f>SUMIFS(B33:L33,B33:L33,"&lt;&gt;NA",$B$34:$L$34,"&lt;&gt;NA")*100/SUMIFS($B$34:$L$34,B33:L33,"&lt;&gt;NA",$B$34:$L$34,"&lt;&gt;NA")</f>
        <v>0.20949720670391062</v>
      </c>
    </row>
  </sheetData>
  <dataValidations count="1">
    <dataValidation type="list" allowBlank="1" showInputMessage="1" showErrorMessage="1" sqref="F1" xr:uid="{EAE0DAEE-77F0-4F99-9EC7-5C59D9815452}">
      <formula1>"Australia,Brazil,Canada,Denmark,Ireland,Mexico,Netherlands,New Zealand,Norway,UK,USA"</formula1>
    </dataValidation>
  </dataValidations>
  <pageMargins left="0.511811024" right="0.511811024" top="0.78740157499999996" bottom="0.78740157499999996" header="0.31496062000000002" footer="0.31496062000000002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47059-F45E-4A78-BDE7-0125FA244589}">
  <sheetPr>
    <pageSetUpPr fitToPage="1"/>
  </sheetPr>
  <dimension ref="A1:N36"/>
  <sheetViews>
    <sheetView zoomScaleNormal="100" workbookViewId="0">
      <pane ySplit="1" topLeftCell="A11" activePane="bottomLeft" state="frozen"/>
      <selection activeCell="M28" sqref="M28"/>
      <selection pane="bottomLeft" activeCell="M28" sqref="M28"/>
    </sheetView>
  </sheetViews>
  <sheetFormatPr defaultColWidth="8.85546875" defaultRowHeight="14.25" x14ac:dyDescent="0.2"/>
  <cols>
    <col min="1" max="1" width="32.7109375" style="5" bestFit="1" customWidth="1"/>
    <col min="2" max="12" width="16.7109375" style="5" customWidth="1"/>
    <col min="13" max="13" width="24.7109375" style="5" bestFit="1" customWidth="1"/>
    <col min="14" max="14" width="13" style="11" bestFit="1" customWidth="1"/>
    <col min="15" max="16384" width="8.85546875" style="11"/>
  </cols>
  <sheetData>
    <row r="1" spans="1:14" ht="22.5" x14ac:dyDescent="0.2">
      <c r="A1" s="7">
        <v>2018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47</v>
      </c>
      <c r="G1" s="8" t="s">
        <v>26</v>
      </c>
      <c r="H1" s="8" t="s">
        <v>23</v>
      </c>
      <c r="I1" s="8" t="s">
        <v>24</v>
      </c>
      <c r="J1" s="8" t="s">
        <v>25</v>
      </c>
      <c r="K1" s="8" t="s">
        <v>27</v>
      </c>
      <c r="L1" s="8" t="s">
        <v>28</v>
      </c>
      <c r="M1" s="8" t="s">
        <v>52</v>
      </c>
    </row>
    <row r="2" spans="1:14" x14ac:dyDescent="0.2">
      <c r="A2" s="12" t="s">
        <v>0</v>
      </c>
      <c r="B2" s="13">
        <v>0</v>
      </c>
      <c r="C2" s="13">
        <v>1</v>
      </c>
      <c r="D2" s="13">
        <v>0</v>
      </c>
      <c r="E2" s="3">
        <v>0</v>
      </c>
      <c r="F2" s="13" t="s">
        <v>4</v>
      </c>
      <c r="G2" s="3">
        <v>2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22">
        <f>SUMIFS(B2:L2,B2:L2,"&lt;&gt;NA",$B$6:$L$6,"&lt;&gt;NA")</f>
        <v>2</v>
      </c>
    </row>
    <row r="3" spans="1:14" x14ac:dyDescent="0.2">
      <c r="A3" s="12" t="s">
        <v>1</v>
      </c>
      <c r="B3" s="13">
        <v>8</v>
      </c>
      <c r="C3" s="13">
        <v>35</v>
      </c>
      <c r="D3" s="13">
        <v>5</v>
      </c>
      <c r="E3" s="3">
        <v>2</v>
      </c>
      <c r="F3" s="13" t="s">
        <v>4</v>
      </c>
      <c r="G3" s="3">
        <v>12</v>
      </c>
      <c r="H3" s="3">
        <v>2</v>
      </c>
      <c r="I3" s="3">
        <v>0</v>
      </c>
      <c r="J3" s="3">
        <v>31</v>
      </c>
      <c r="K3" s="3">
        <v>17</v>
      </c>
      <c r="L3" s="3">
        <v>26</v>
      </c>
      <c r="M3" s="22">
        <f>SUMIFS(B3:L3,B3:L3,"&lt;&gt;NA",$B$6:$L$6,"&lt;&gt;NA")</f>
        <v>109</v>
      </c>
    </row>
    <row r="4" spans="1:14" x14ac:dyDescent="0.2">
      <c r="A4" s="12" t="s">
        <v>2</v>
      </c>
      <c r="B4" s="13">
        <v>19</v>
      </c>
      <c r="C4" s="13">
        <v>41</v>
      </c>
      <c r="D4" s="13">
        <v>7</v>
      </c>
      <c r="E4" s="3">
        <v>12</v>
      </c>
      <c r="F4" s="13" t="s">
        <v>4</v>
      </c>
      <c r="G4" s="3" t="s">
        <v>4</v>
      </c>
      <c r="H4" s="3">
        <v>2</v>
      </c>
      <c r="I4" s="3">
        <v>2</v>
      </c>
      <c r="J4" s="3">
        <v>34</v>
      </c>
      <c r="K4" s="3">
        <v>88</v>
      </c>
      <c r="L4" s="3">
        <v>73</v>
      </c>
      <c r="M4" s="22">
        <f>SUMIFS(B4:L4,B4:L4,"&lt;&gt;NA",$B$6:$L$6,"&lt;&gt;NA")</f>
        <v>190</v>
      </c>
    </row>
    <row r="5" spans="1:14" x14ac:dyDescent="0.2">
      <c r="A5" s="12" t="s">
        <v>3</v>
      </c>
      <c r="B5" s="13">
        <v>7</v>
      </c>
      <c r="C5" s="13">
        <v>6</v>
      </c>
      <c r="D5" s="13">
        <v>4</v>
      </c>
      <c r="E5" s="3">
        <v>1</v>
      </c>
      <c r="F5" s="13" t="s">
        <v>4</v>
      </c>
      <c r="G5" s="3" t="s">
        <v>4</v>
      </c>
      <c r="H5" s="3">
        <v>0</v>
      </c>
      <c r="I5" s="3">
        <v>0</v>
      </c>
      <c r="J5" s="3">
        <v>43</v>
      </c>
      <c r="K5" s="3" t="s">
        <v>4</v>
      </c>
      <c r="L5" s="3">
        <v>12</v>
      </c>
      <c r="M5" s="22">
        <f>SUMIFS(B5:L5,B5:L5,"&lt;&gt;NA",$B$6:$L$6,"&lt;&gt;NA")</f>
        <v>73</v>
      </c>
    </row>
    <row r="6" spans="1:14" x14ac:dyDescent="0.2">
      <c r="A6" s="12" t="s">
        <v>5</v>
      </c>
      <c r="B6" s="13">
        <v>16935323</v>
      </c>
      <c r="C6" s="13">
        <v>68756436</v>
      </c>
      <c r="D6" s="13">
        <v>5443265</v>
      </c>
      <c r="E6" s="3">
        <v>4538490</v>
      </c>
      <c r="F6" s="13" t="s">
        <v>4</v>
      </c>
      <c r="G6" s="3" t="s">
        <v>4</v>
      </c>
      <c r="H6" s="3">
        <v>5982233</v>
      </c>
      <c r="I6" s="3">
        <v>1325632</v>
      </c>
      <c r="J6" s="3">
        <v>39890530</v>
      </c>
      <c r="K6" s="3" t="s">
        <v>4</v>
      </c>
      <c r="L6" s="3">
        <v>68389588</v>
      </c>
      <c r="M6" s="23">
        <f>SUMIFS(B6:L6,B6:L6,"&lt;&gt;NA",$B$5:$L$5,"&lt;&gt;NA")</f>
        <v>211261497</v>
      </c>
    </row>
    <row r="7" spans="1:14" x14ac:dyDescent="0.2">
      <c r="A7" s="12" t="s">
        <v>29</v>
      </c>
      <c r="B7" s="2">
        <f>IF(OR(OR(B2="",B2="NA"), OR(B$6="",B$6="NA")),"NA",B2*1000000/B$6)</f>
        <v>0</v>
      </c>
      <c r="C7" s="2">
        <f>IF(OR(OR(C2="",C2="NA"), OR(C$6="",C$6="NA")),"NA",C2*1000000/C$6)</f>
        <v>1.4544093006798665E-2</v>
      </c>
      <c r="D7" s="2">
        <f t="shared" ref="D7:L10" si="0">IF(OR(OR(D2="",D2="NA"), OR(D$6="",D$6="NA")),"NA",D2*1000000/D$6)</f>
        <v>0</v>
      </c>
      <c r="E7" s="2">
        <f t="shared" si="0"/>
        <v>0</v>
      </c>
      <c r="F7" s="2" t="str">
        <f t="shared" si="0"/>
        <v>NA</v>
      </c>
      <c r="G7" s="2" t="str">
        <f t="shared" ref="G7:G10" si="1">IF(OR(OR(G2="",G2="NA"), OR(G$6="",G$6="NA")),"NA",G2*1000000/G$6)</f>
        <v>NA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 t="str">
        <f t="shared" si="0"/>
        <v>NA</v>
      </c>
      <c r="L7" s="2">
        <f t="shared" si="0"/>
        <v>1.4622108850838523E-2</v>
      </c>
      <c r="M7" s="23">
        <f>SUMIFS(B2:L2,B2:L2,"&lt;&gt;NA",$B$6:$L$6,"&lt;&gt;NA")*1000000/SUMIFS($B$6:$L$6,B2:L2,"&lt;&gt;NA",$B$6:$L$6,"&lt;&gt;NA")</f>
        <v>9.4669403956746546E-3</v>
      </c>
      <c r="N7" s="24"/>
    </row>
    <row r="8" spans="1:14" x14ac:dyDescent="0.2">
      <c r="A8" s="12" t="s">
        <v>30</v>
      </c>
      <c r="B8" s="2">
        <f t="shared" ref="B8:L10" si="2">IF(OR(OR(B3="",B3="NA"), OR(B$6="",B$6="NA")),"NA",B3*1000000/B$6)</f>
        <v>0.4723854395927376</v>
      </c>
      <c r="C8" s="2">
        <f t="shared" ref="C8" si="3">IF(OR(OR(C3="",C3="NA"), OR(C$6="",C$6="NA")),"NA",C3*1000000/C$6)</f>
        <v>0.50904325523795324</v>
      </c>
      <c r="D8" s="2">
        <f t="shared" si="2"/>
        <v>0.91856633840167623</v>
      </c>
      <c r="E8" s="2">
        <f t="shared" si="2"/>
        <v>0.44067520254533998</v>
      </c>
      <c r="F8" s="2" t="str">
        <f t="shared" si="0"/>
        <v>NA</v>
      </c>
      <c r="G8" s="2" t="str">
        <f t="shared" si="1"/>
        <v>NA</v>
      </c>
      <c r="H8" s="2">
        <f t="shared" si="2"/>
        <v>0.33432332040560775</v>
      </c>
      <c r="I8" s="2">
        <f t="shared" si="2"/>
        <v>0</v>
      </c>
      <c r="J8" s="2">
        <f t="shared" si="2"/>
        <v>0.77712680177475701</v>
      </c>
      <c r="K8" s="2" t="str">
        <f t="shared" si="2"/>
        <v>NA</v>
      </c>
      <c r="L8" s="2">
        <f t="shared" si="2"/>
        <v>0.38017483012180159</v>
      </c>
      <c r="M8" s="23">
        <f>SUMIFS(B3:L3,B3:L3,"&lt;&gt;NA",$B$6:$L$6,"&lt;&gt;NA")*1000000/SUMIFS($B$6:$L$6,B3:L3,"&lt;&gt;NA",$B$6:$L$6,"&lt;&gt;NA")</f>
        <v>0.51594825156426871</v>
      </c>
      <c r="N8" s="24"/>
    </row>
    <row r="9" spans="1:14" ht="25.5" x14ac:dyDescent="0.2">
      <c r="A9" s="12" t="s">
        <v>31</v>
      </c>
      <c r="B9" s="2">
        <f t="shared" si="2"/>
        <v>1.1219154190327518</v>
      </c>
      <c r="C9" s="2">
        <f t="shared" ref="C9" si="4">IF(OR(OR(C4="",C4="NA"), OR(C$6="",C$6="NA")),"NA",C4*1000000/C$6)</f>
        <v>0.59630781327874527</v>
      </c>
      <c r="D9" s="2">
        <f t="shared" si="2"/>
        <v>1.2859928737623467</v>
      </c>
      <c r="E9" s="2">
        <f t="shared" si="2"/>
        <v>2.6440512152720399</v>
      </c>
      <c r="F9" s="2" t="str">
        <f t="shared" si="0"/>
        <v>NA</v>
      </c>
      <c r="G9" s="2" t="str">
        <f t="shared" si="1"/>
        <v>NA</v>
      </c>
      <c r="H9" s="2">
        <f t="shared" si="2"/>
        <v>0.33432332040560775</v>
      </c>
      <c r="I9" s="2">
        <f t="shared" si="2"/>
        <v>1.5087143339931444</v>
      </c>
      <c r="J9" s="2">
        <f t="shared" si="2"/>
        <v>0.85233262130134646</v>
      </c>
      <c r="K9" s="2" t="str">
        <f t="shared" si="2"/>
        <v>NA</v>
      </c>
      <c r="L9" s="2">
        <f t="shared" si="2"/>
        <v>1.0674139461112122</v>
      </c>
      <c r="M9" s="23">
        <f>SUMIFS(B4:L4,B4:L4,"&lt;&gt;NA",$B$6:$L$6,"&lt;&gt;NA")*1000000/SUMIFS($B$6:$L$6,B4:L4,"&lt;&gt;NA",$B$6:$L$6,"&lt;&gt;NA")</f>
        <v>0.89935933758909226</v>
      </c>
      <c r="N9" s="24"/>
    </row>
    <row r="10" spans="1:14" ht="25.5" x14ac:dyDescent="0.2">
      <c r="A10" s="12" t="s">
        <v>32</v>
      </c>
      <c r="B10" s="2">
        <f t="shared" si="2"/>
        <v>0.41333725964364543</v>
      </c>
      <c r="C10" s="2">
        <f t="shared" ref="C10" si="5">IF(OR(OR(C5="",C5="NA"), OR(C$6="",C$6="NA")),"NA",C5*1000000/C$6)</f>
        <v>8.7264558040791987E-2</v>
      </c>
      <c r="D10" s="2">
        <f t="shared" si="2"/>
        <v>0.73485307072134098</v>
      </c>
      <c r="E10" s="2">
        <f t="shared" si="2"/>
        <v>0.22033760127266999</v>
      </c>
      <c r="F10" s="2" t="str">
        <f t="shared" si="0"/>
        <v>NA</v>
      </c>
      <c r="G10" s="2" t="str">
        <f t="shared" si="1"/>
        <v>NA</v>
      </c>
      <c r="H10" s="2">
        <f t="shared" si="2"/>
        <v>0</v>
      </c>
      <c r="I10" s="2">
        <f t="shared" si="2"/>
        <v>0</v>
      </c>
      <c r="J10" s="2">
        <f t="shared" si="2"/>
        <v>1.0779500798811146</v>
      </c>
      <c r="K10" s="2" t="str">
        <f t="shared" si="2"/>
        <v>NA</v>
      </c>
      <c r="L10" s="2">
        <f t="shared" si="2"/>
        <v>0.17546530621006226</v>
      </c>
      <c r="M10" s="23">
        <f>SUMIFS(B5:L5,B5:L5,"&lt;&gt;NA",$B$6:$L$6,"&lt;&gt;NA")*1000000/SUMIFS($B$6:$L$6,B5:L5,"&lt;&gt;NA",$B$6:$L$6,"&lt;&gt;NA")</f>
        <v>0.34554332444212493</v>
      </c>
      <c r="N10" s="24"/>
    </row>
    <row r="11" spans="1:14" ht="22.5" x14ac:dyDescent="0.2">
      <c r="A11" s="7"/>
      <c r="B11" s="10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x14ac:dyDescent="0.2">
      <c r="A12" s="12" t="s">
        <v>6</v>
      </c>
      <c r="B12" s="13">
        <v>2</v>
      </c>
      <c r="C12" s="13">
        <v>3</v>
      </c>
      <c r="D12" s="18">
        <v>0</v>
      </c>
      <c r="E12" s="3">
        <v>0</v>
      </c>
      <c r="F12" s="13" t="s">
        <v>4</v>
      </c>
      <c r="G12" s="3">
        <v>7</v>
      </c>
      <c r="H12" s="3">
        <v>3</v>
      </c>
      <c r="I12" s="3">
        <v>0</v>
      </c>
      <c r="J12" s="3">
        <v>1</v>
      </c>
      <c r="K12" s="3">
        <v>2</v>
      </c>
      <c r="L12" s="3" t="s">
        <v>4</v>
      </c>
      <c r="M12" s="22">
        <f>SUMIFS(B12:L12,B12:L12,"&lt;&gt;NA",$B$16:$L$16,"&lt;&gt;NA")</f>
        <v>9</v>
      </c>
    </row>
    <row r="13" spans="1:14" x14ac:dyDescent="0.2">
      <c r="A13" s="12" t="s">
        <v>7</v>
      </c>
      <c r="B13" s="2">
        <v>19572</v>
      </c>
      <c r="C13" s="2" t="s">
        <v>4</v>
      </c>
      <c r="D13" s="19">
        <v>0</v>
      </c>
      <c r="E13" s="3">
        <v>0</v>
      </c>
      <c r="F13" s="2" t="s">
        <v>4</v>
      </c>
      <c r="G13" s="3" t="s">
        <v>4</v>
      </c>
      <c r="H13" s="3">
        <v>5168</v>
      </c>
      <c r="I13" s="3">
        <v>0</v>
      </c>
      <c r="J13" s="3">
        <v>780</v>
      </c>
      <c r="K13" s="3">
        <v>4570.8999999999996</v>
      </c>
      <c r="L13" s="3" t="s">
        <v>4</v>
      </c>
      <c r="M13" s="22">
        <f>SUMIFS(B13:L13,B13:L13,"&lt;&gt;NA",$B$16:$L$16,"&lt;&gt;NA")</f>
        <v>25520</v>
      </c>
    </row>
    <row r="14" spans="1:14" x14ac:dyDescent="0.2">
      <c r="A14" s="12" t="s">
        <v>8</v>
      </c>
      <c r="B14" s="13">
        <v>26</v>
      </c>
      <c r="C14" s="13">
        <v>16</v>
      </c>
      <c r="D14" s="18">
        <v>5</v>
      </c>
      <c r="E14" s="3">
        <v>5</v>
      </c>
      <c r="F14" s="13" t="s">
        <v>4</v>
      </c>
      <c r="G14" s="3" t="s">
        <v>4</v>
      </c>
      <c r="H14" s="3">
        <v>4</v>
      </c>
      <c r="I14" s="3">
        <v>0</v>
      </c>
      <c r="J14" s="3">
        <v>5</v>
      </c>
      <c r="K14" s="3">
        <v>23</v>
      </c>
      <c r="L14" s="3" t="s">
        <v>4</v>
      </c>
      <c r="M14" s="22">
        <f>SUMIFS(B14:L14,B14:L14,"&lt;&gt;NA",$B$16:$L$16,"&lt;&gt;NA")</f>
        <v>61</v>
      </c>
    </row>
    <row r="15" spans="1:14" x14ac:dyDescent="0.2">
      <c r="A15" s="12" t="s">
        <v>9</v>
      </c>
      <c r="B15" s="2">
        <v>590</v>
      </c>
      <c r="C15" s="2" t="s">
        <v>4</v>
      </c>
      <c r="D15" s="19">
        <v>232.65</v>
      </c>
      <c r="E15" s="3">
        <v>419</v>
      </c>
      <c r="F15" s="2" t="s">
        <v>4</v>
      </c>
      <c r="G15" s="3" t="s">
        <v>4</v>
      </c>
      <c r="H15" s="3">
        <v>1873</v>
      </c>
      <c r="I15" s="3">
        <v>0</v>
      </c>
      <c r="J15" s="3">
        <v>204</v>
      </c>
      <c r="K15" s="3">
        <v>30691.94</v>
      </c>
      <c r="L15" s="3" t="s">
        <v>4</v>
      </c>
      <c r="M15" s="22">
        <f>SUMIFS(B15:L15,B15:L15,"&lt;&gt;NA",$B$16:$L$16,"&lt;&gt;NA")</f>
        <v>3318.65</v>
      </c>
    </row>
    <row r="16" spans="1:14" x14ac:dyDescent="0.2">
      <c r="A16" s="12" t="s">
        <v>10</v>
      </c>
      <c r="B16" s="2">
        <v>620.15</v>
      </c>
      <c r="C16" s="2">
        <v>208.07</v>
      </c>
      <c r="D16" s="5">
        <v>39.18</v>
      </c>
      <c r="E16" s="3">
        <v>26.8</v>
      </c>
      <c r="F16" s="2" t="s">
        <v>4</v>
      </c>
      <c r="G16" s="3" t="s">
        <v>4</v>
      </c>
      <c r="H16" s="3">
        <v>67.760000000000005</v>
      </c>
      <c r="I16" s="3">
        <v>11.75</v>
      </c>
      <c r="J16" s="3">
        <v>740</v>
      </c>
      <c r="K16" s="3" t="s">
        <v>4</v>
      </c>
      <c r="L16" s="3" t="s">
        <v>4</v>
      </c>
      <c r="M16" s="22">
        <f>SUMIFS(B16:L16,B13:L13,"&lt;&gt;NA")</f>
        <v>1505.6399999999999</v>
      </c>
    </row>
    <row r="17" spans="1:14" ht="25.5" x14ac:dyDescent="0.2">
      <c r="A17" s="12" t="s">
        <v>33</v>
      </c>
      <c r="B17" s="2">
        <f>IF(OR(OR(B12="",B12="NA"),OR(B$16="", B$16="NA")),"NA", B12*100/B$16)</f>
        <v>0.32250262033379024</v>
      </c>
      <c r="C17" s="2">
        <f t="shared" ref="C17:L20" si="6">IF(OR(OR(C12="",C12="NA"),OR(C$16="", C$16="NA")),"NA", C12*100/C$16)</f>
        <v>1.4418224635939829</v>
      </c>
      <c r="D17" s="2">
        <f t="shared" si="6"/>
        <v>0</v>
      </c>
      <c r="E17" s="2">
        <f t="shared" si="6"/>
        <v>0</v>
      </c>
      <c r="F17" s="2" t="str">
        <f t="shared" si="6"/>
        <v>NA</v>
      </c>
      <c r="G17" s="2" t="str">
        <f t="shared" ref="G17:G20" si="7">IF(OR(OR(G12="",G12="NA"),OR(G$16="", G$16="NA")),"NA", G12*100/G$16)</f>
        <v>NA</v>
      </c>
      <c r="H17" s="2">
        <f t="shared" si="6"/>
        <v>4.4273907910271539</v>
      </c>
      <c r="I17" s="2">
        <f t="shared" si="6"/>
        <v>0</v>
      </c>
      <c r="J17" s="2">
        <f t="shared" si="6"/>
        <v>0.13513513513513514</v>
      </c>
      <c r="K17" s="2" t="str">
        <f t="shared" si="6"/>
        <v>NA</v>
      </c>
      <c r="L17" s="2" t="str">
        <f t="shared" si="6"/>
        <v>NA</v>
      </c>
      <c r="M17" s="23">
        <f>SUMIFS(B12:L12,B12:L12,"&lt;&gt;NA",$B$16:$L$16,"&lt;&gt;NA")*100/SUMIFS($B$16:$L$16,B12:L12,"&lt;&gt;NA",$B$16:$L$16,"&lt;&gt;NA")</f>
        <v>0.52517637173150644</v>
      </c>
      <c r="N17" s="24"/>
    </row>
    <row r="18" spans="1:14" ht="25.5" x14ac:dyDescent="0.2">
      <c r="A18" s="12" t="s">
        <v>34</v>
      </c>
      <c r="B18" s="2">
        <f t="shared" ref="B18:L20" si="8">IF(OR(OR(B13="",B13="NA"),OR(B$16="", B$16="NA")),"NA", B13*100/B$16)</f>
        <v>3156.010642586471</v>
      </c>
      <c r="C18" s="2" t="str">
        <f t="shared" si="8"/>
        <v>NA</v>
      </c>
      <c r="D18" s="2">
        <f t="shared" si="8"/>
        <v>0</v>
      </c>
      <c r="E18" s="2">
        <f t="shared" si="8"/>
        <v>0</v>
      </c>
      <c r="F18" s="2" t="str">
        <f t="shared" si="6"/>
        <v>NA</v>
      </c>
      <c r="G18" s="2" t="str">
        <f t="shared" si="7"/>
        <v>NA</v>
      </c>
      <c r="H18" s="2">
        <f t="shared" si="8"/>
        <v>7626.9185360094443</v>
      </c>
      <c r="I18" s="2">
        <f t="shared" si="8"/>
        <v>0</v>
      </c>
      <c r="J18" s="2">
        <f t="shared" si="8"/>
        <v>105.4054054054054</v>
      </c>
      <c r="K18" s="2" t="str">
        <f t="shared" si="8"/>
        <v>NA</v>
      </c>
      <c r="L18" s="2" t="str">
        <f t="shared" si="8"/>
        <v>NA</v>
      </c>
      <c r="M18" s="23">
        <f>SUMIFS(B13:L13,B13:L13,"&lt;&gt;NA",$B$16:$L$16,"&lt;&gt;NA")*100/SUMIFS($B$16:$L$16,B13:L13,"&lt;&gt;NA",$B$16:$L$16,"&lt;&gt;NA")</f>
        <v>1694.9602826704925</v>
      </c>
      <c r="N18" s="24"/>
    </row>
    <row r="19" spans="1:14" ht="25.5" x14ac:dyDescent="0.2">
      <c r="A19" s="12" t="s">
        <v>35</v>
      </c>
      <c r="B19" s="2">
        <f t="shared" si="8"/>
        <v>4.1925340643392728</v>
      </c>
      <c r="C19" s="2">
        <f t="shared" si="8"/>
        <v>7.6897198058345753</v>
      </c>
      <c r="D19" s="2">
        <f t="shared" si="8"/>
        <v>12.761613067891782</v>
      </c>
      <c r="E19" s="2">
        <f t="shared" si="8"/>
        <v>18.656716417910449</v>
      </c>
      <c r="F19" s="2" t="str">
        <f t="shared" si="6"/>
        <v>NA</v>
      </c>
      <c r="G19" s="2" t="str">
        <f t="shared" si="7"/>
        <v>NA</v>
      </c>
      <c r="H19" s="2">
        <f t="shared" si="8"/>
        <v>5.9031877213695392</v>
      </c>
      <c r="I19" s="2">
        <f t="shared" si="8"/>
        <v>0</v>
      </c>
      <c r="J19" s="2">
        <f t="shared" si="8"/>
        <v>0.67567567567567566</v>
      </c>
      <c r="K19" s="2" t="str">
        <f t="shared" si="8"/>
        <v>NA</v>
      </c>
      <c r="L19" s="2" t="str">
        <f t="shared" si="8"/>
        <v>NA</v>
      </c>
      <c r="M19" s="23">
        <f>SUMIFS(B14:L14,B14:L14,"&lt;&gt;NA",$B$16:$L$16,"&lt;&gt;NA")*100/SUMIFS($B$16:$L$16,B14:L14,"&lt;&gt;NA",$B$16:$L$16,"&lt;&gt;NA")</f>
        <v>3.5595287417357664</v>
      </c>
      <c r="N19" s="24"/>
    </row>
    <row r="20" spans="1:14" ht="25.5" x14ac:dyDescent="0.2">
      <c r="A20" s="12" t="s">
        <v>36</v>
      </c>
      <c r="B20" s="2">
        <f t="shared" si="8"/>
        <v>95.138272998468111</v>
      </c>
      <c r="C20" s="2" t="str">
        <f t="shared" si="8"/>
        <v>NA</v>
      </c>
      <c r="D20" s="2">
        <f t="shared" si="8"/>
        <v>593.79785604900462</v>
      </c>
      <c r="E20" s="2">
        <f t="shared" si="8"/>
        <v>1563.4328358208954</v>
      </c>
      <c r="F20" s="2" t="str">
        <f t="shared" si="6"/>
        <v>NA</v>
      </c>
      <c r="G20" s="2" t="str">
        <f t="shared" si="7"/>
        <v>NA</v>
      </c>
      <c r="H20" s="2">
        <f t="shared" si="8"/>
        <v>2764.1676505312867</v>
      </c>
      <c r="I20" s="2">
        <f t="shared" si="8"/>
        <v>0</v>
      </c>
      <c r="J20" s="2">
        <f t="shared" si="8"/>
        <v>27.567567567567568</v>
      </c>
      <c r="K20" s="2" t="str">
        <f t="shared" si="8"/>
        <v>NA</v>
      </c>
      <c r="L20" s="2" t="str">
        <f t="shared" si="8"/>
        <v>NA</v>
      </c>
      <c r="M20" s="23">
        <f>SUMIFS(B15:L15,B15:L15,"&lt;&gt;NA",$B$16:$L$16,"&lt;&gt;NA")*100/SUMIFS($B$16:$L$16,B15:L15,"&lt;&gt;NA",$B$16:$L$16,"&lt;&gt;NA")</f>
        <v>220.41457453308894</v>
      </c>
      <c r="N20" s="24"/>
    </row>
    <row r="21" spans="1:14" ht="22.5" x14ac:dyDescent="0.2">
      <c r="A21" s="7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4" x14ac:dyDescent="0.2">
      <c r="A22" s="12" t="s">
        <v>11</v>
      </c>
      <c r="B22" s="13">
        <v>0</v>
      </c>
      <c r="C22" s="13">
        <v>0</v>
      </c>
      <c r="D22" s="3">
        <v>0</v>
      </c>
      <c r="E22" s="3">
        <v>0</v>
      </c>
      <c r="F22" s="13" t="s">
        <v>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22">
        <f>SUMIFS(B22:L22,B22:L22,"&lt;&gt;NA",$B$26:$L$26,"&lt;&gt;NA")</f>
        <v>0</v>
      </c>
    </row>
    <row r="23" spans="1:14" x14ac:dyDescent="0.2">
      <c r="A23" s="12" t="s">
        <v>12</v>
      </c>
      <c r="B23" s="13">
        <v>0</v>
      </c>
      <c r="C23" s="13">
        <v>0</v>
      </c>
      <c r="D23" s="3">
        <v>0</v>
      </c>
      <c r="E23" s="3">
        <v>1</v>
      </c>
      <c r="F23" s="13" t="s">
        <v>4</v>
      </c>
      <c r="G23" s="3" t="s">
        <v>4</v>
      </c>
      <c r="H23" s="3">
        <v>0</v>
      </c>
      <c r="I23" s="3">
        <v>0</v>
      </c>
      <c r="J23" s="3">
        <v>0</v>
      </c>
      <c r="K23" s="3">
        <v>0</v>
      </c>
      <c r="L23" s="3">
        <v>6</v>
      </c>
      <c r="M23" s="22">
        <f>SUMIFS(B23:L23,B23:L23,"&lt;&gt;NA",$B$26:$L$26,"&lt;&gt;NA")</f>
        <v>7</v>
      </c>
    </row>
    <row r="24" spans="1:14" x14ac:dyDescent="0.2">
      <c r="A24" s="12" t="s">
        <v>13</v>
      </c>
      <c r="B24" s="13">
        <v>0</v>
      </c>
      <c r="C24" s="13">
        <v>0</v>
      </c>
      <c r="D24" s="3">
        <v>0</v>
      </c>
      <c r="E24" s="3">
        <v>0</v>
      </c>
      <c r="F24" s="13" t="s">
        <v>4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22">
        <f>SUMIFS(B24:L24,B24:L24,"&lt;&gt;NA",$B$26:$L$26,"&lt;&gt;NA")</f>
        <v>2</v>
      </c>
    </row>
    <row r="25" spans="1:14" x14ac:dyDescent="0.2">
      <c r="A25" s="12" t="s">
        <v>14</v>
      </c>
      <c r="B25" s="13">
        <v>5</v>
      </c>
      <c r="C25" s="13">
        <v>0</v>
      </c>
      <c r="D25" s="3">
        <v>0</v>
      </c>
      <c r="E25" s="3">
        <v>0</v>
      </c>
      <c r="F25" s="13" t="s">
        <v>4</v>
      </c>
      <c r="G25" s="3">
        <v>3</v>
      </c>
      <c r="H25" s="3">
        <v>0</v>
      </c>
      <c r="I25" s="3">
        <v>0</v>
      </c>
      <c r="J25" s="3">
        <v>0</v>
      </c>
      <c r="K25" s="3">
        <v>0</v>
      </c>
      <c r="L25" s="3">
        <v>16</v>
      </c>
      <c r="M25" s="22">
        <f>SUMIFS(B25:L25,B25:L25,"&lt;&gt;NA",$B$26:$L$26,"&lt;&gt;NA")</f>
        <v>21</v>
      </c>
    </row>
    <row r="26" spans="1:14" x14ac:dyDescent="0.2">
      <c r="A26" s="12" t="s">
        <v>15</v>
      </c>
      <c r="B26" s="13">
        <v>165</v>
      </c>
      <c r="C26" s="13">
        <v>184</v>
      </c>
      <c r="D26" s="3">
        <v>14</v>
      </c>
      <c r="E26" s="3">
        <v>29</v>
      </c>
      <c r="F26" s="13" t="s">
        <v>4</v>
      </c>
      <c r="G26" s="3" t="s">
        <v>4</v>
      </c>
      <c r="H26" s="3">
        <v>160</v>
      </c>
      <c r="I26" s="3">
        <v>7</v>
      </c>
      <c r="J26" s="3">
        <v>88</v>
      </c>
      <c r="K26" s="3">
        <v>299</v>
      </c>
      <c r="L26" s="3">
        <v>1939</v>
      </c>
      <c r="M26" s="22">
        <f>SUMIFS(B26:L26,B25:L25,"&lt;&gt;NA",$B$25:$L$25,"&lt;&gt;NA")</f>
        <v>2885</v>
      </c>
    </row>
    <row r="27" spans="1:14" ht="16.899999999999999" customHeight="1" x14ac:dyDescent="0.2">
      <c r="A27" s="12" t="s">
        <v>37</v>
      </c>
      <c r="B27" s="2">
        <f>IF(OR(OR(B22="",B22="NA"),OR(B$26="",B$26="NA")),"NA",B22*100/B$26)</f>
        <v>0</v>
      </c>
      <c r="C27" s="2">
        <f t="shared" ref="C27:L30" si="9">IF(OR(OR(C22="",C22="NA"),OR(C$26="",C$26="NA")),"NA",C22*100/C$26)</f>
        <v>0</v>
      </c>
      <c r="D27" s="2">
        <f t="shared" si="9"/>
        <v>0</v>
      </c>
      <c r="E27" s="2">
        <f t="shared" si="9"/>
        <v>0</v>
      </c>
      <c r="F27" s="2" t="str">
        <f t="shared" si="9"/>
        <v>NA</v>
      </c>
      <c r="G27" s="2" t="str">
        <f t="shared" ref="G27:G30" si="10">IF(OR(OR(G22="",G22="NA"),OR(G$26="",G$26="NA")),"NA",G22*100/G$26)</f>
        <v>NA</v>
      </c>
      <c r="H27" s="2">
        <f t="shared" si="9"/>
        <v>0</v>
      </c>
      <c r="I27" s="2">
        <f t="shared" si="9"/>
        <v>0</v>
      </c>
      <c r="J27" s="2">
        <f t="shared" si="9"/>
        <v>0</v>
      </c>
      <c r="K27" s="2">
        <f t="shared" si="9"/>
        <v>0</v>
      </c>
      <c r="L27" s="2">
        <f t="shared" si="9"/>
        <v>0</v>
      </c>
      <c r="M27" s="23">
        <f>SUMIFS(B22:L22,B22:L22,"&lt;&gt;NA",$B$26:$L$26,"&lt;&gt;NA")*100/SUMIFS($B$26:$L$26,B22:L22,"&lt;&gt;NA",$B$26:$L$26,"&lt;&gt;NA")</f>
        <v>0</v>
      </c>
    </row>
    <row r="28" spans="1:14" ht="25.5" x14ac:dyDescent="0.2">
      <c r="A28" s="12" t="s">
        <v>38</v>
      </c>
      <c r="B28" s="2">
        <f t="shared" ref="B28:L30" si="11">IF(OR(OR(B23="",B23="NA"),OR(B$26="",B$26="NA")),"NA",B23*100/B$26)</f>
        <v>0</v>
      </c>
      <c r="C28" s="2">
        <f t="shared" si="11"/>
        <v>0</v>
      </c>
      <c r="D28" s="2">
        <f t="shared" si="11"/>
        <v>0</v>
      </c>
      <c r="E28" s="2">
        <f t="shared" si="11"/>
        <v>3.4482758620689653</v>
      </c>
      <c r="F28" s="2" t="str">
        <f t="shared" si="9"/>
        <v>NA</v>
      </c>
      <c r="G28" s="2" t="str">
        <f t="shared" si="10"/>
        <v>NA</v>
      </c>
      <c r="H28" s="2">
        <f t="shared" si="11"/>
        <v>0</v>
      </c>
      <c r="I28" s="2">
        <f t="shared" si="11"/>
        <v>0</v>
      </c>
      <c r="J28" s="2">
        <f t="shared" si="11"/>
        <v>0</v>
      </c>
      <c r="K28" s="2">
        <f t="shared" si="11"/>
        <v>0</v>
      </c>
      <c r="L28" s="2">
        <f t="shared" si="11"/>
        <v>0.30943785456420836</v>
      </c>
      <c r="M28" s="23">
        <f>SUMIFS(B23:L23,B23:L23,"&lt;&gt;NA",$B$26:$L$26,"&lt;&gt;NA")*100/SUMIFS($B$26:$L$26,B23:L23,"&lt;&gt;NA",$B$26:$L$26,"&lt;&gt;NA")</f>
        <v>0.24263431542461006</v>
      </c>
      <c r="N28" s="24"/>
    </row>
    <row r="29" spans="1:14" x14ac:dyDescent="0.2">
      <c r="A29" s="12" t="s">
        <v>39</v>
      </c>
      <c r="B29" s="2">
        <f t="shared" si="11"/>
        <v>0</v>
      </c>
      <c r="C29" s="2">
        <f t="shared" si="11"/>
        <v>0</v>
      </c>
      <c r="D29" s="2">
        <f t="shared" si="11"/>
        <v>0</v>
      </c>
      <c r="E29" s="2">
        <f t="shared" si="11"/>
        <v>0</v>
      </c>
      <c r="F29" s="2" t="str">
        <f t="shared" si="9"/>
        <v>NA</v>
      </c>
      <c r="G29" s="2" t="str">
        <f t="shared" si="10"/>
        <v>NA</v>
      </c>
      <c r="H29" s="2">
        <f t="shared" si="11"/>
        <v>0</v>
      </c>
      <c r="I29" s="2">
        <f t="shared" si="11"/>
        <v>0</v>
      </c>
      <c r="J29" s="2">
        <f t="shared" si="11"/>
        <v>0</v>
      </c>
      <c r="K29" s="2">
        <f t="shared" si="11"/>
        <v>0</v>
      </c>
      <c r="L29" s="2">
        <f t="shared" si="11"/>
        <v>0.10314595152140278</v>
      </c>
      <c r="M29" s="23">
        <f>SUMIFS(B24:L24,B24:L24,"&lt;&gt;NA",$B$26:$L$26,"&lt;&gt;NA")*100/SUMIFS($B$26:$L$26,B24:L24,"&lt;&gt;NA",$B$26:$L$26,"&lt;&gt;NA")</f>
        <v>6.9324090121317156E-2</v>
      </c>
      <c r="N29" s="24"/>
    </row>
    <row r="30" spans="1:14" ht="25.5" x14ac:dyDescent="0.2">
      <c r="A30" s="12" t="s">
        <v>40</v>
      </c>
      <c r="B30" s="2">
        <f t="shared" si="11"/>
        <v>3.0303030303030303</v>
      </c>
      <c r="C30" s="2">
        <f t="shared" si="11"/>
        <v>0</v>
      </c>
      <c r="D30" s="2">
        <f t="shared" si="11"/>
        <v>0</v>
      </c>
      <c r="E30" s="2">
        <f t="shared" si="11"/>
        <v>0</v>
      </c>
      <c r="F30" s="2" t="str">
        <f t="shared" si="9"/>
        <v>NA</v>
      </c>
      <c r="G30" s="2" t="str">
        <f t="shared" si="10"/>
        <v>NA</v>
      </c>
      <c r="H30" s="2">
        <f t="shared" si="11"/>
        <v>0</v>
      </c>
      <c r="I30" s="2">
        <f t="shared" si="11"/>
        <v>0</v>
      </c>
      <c r="J30" s="2">
        <f t="shared" si="11"/>
        <v>0</v>
      </c>
      <c r="K30" s="2">
        <f t="shared" si="11"/>
        <v>0</v>
      </c>
      <c r="L30" s="2">
        <f t="shared" si="11"/>
        <v>0.82516761217122225</v>
      </c>
      <c r="M30" s="23">
        <f>SUMIFS(B25:L25,B25:L25,"&lt;&gt;NA",$B$26:$L$26,"&lt;&gt;NA")*100/SUMIFS($B$26:$L$26,B25:L25,"&lt;&gt;NA",$B$26:$L$26,"&lt;&gt;NA")</f>
        <v>0.72790294627383012</v>
      </c>
      <c r="N30" s="24"/>
    </row>
    <row r="31" spans="1:14" ht="22.5" x14ac:dyDescent="0.2">
      <c r="A31" s="7"/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4" x14ac:dyDescent="0.2">
      <c r="A32" s="12" t="s">
        <v>16</v>
      </c>
      <c r="B32" s="13">
        <v>0</v>
      </c>
      <c r="C32" s="13">
        <v>0</v>
      </c>
      <c r="D32" s="3">
        <v>0</v>
      </c>
      <c r="E32" s="3">
        <v>0</v>
      </c>
      <c r="F32" s="13" t="s">
        <v>4</v>
      </c>
      <c r="G32" s="3" t="s">
        <v>4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22">
        <f>SUMIFS(B32:L32,B32:L32,"&lt;&gt;NA",$B$34:$L$34,"&lt;&gt;NA")</f>
        <v>1</v>
      </c>
    </row>
    <row r="33" spans="1:14" ht="34.15" customHeight="1" x14ac:dyDescent="0.2">
      <c r="A33" s="12" t="s">
        <v>17</v>
      </c>
      <c r="B33" s="13">
        <v>0</v>
      </c>
      <c r="C33" s="13">
        <v>0</v>
      </c>
      <c r="D33" s="3">
        <v>0</v>
      </c>
      <c r="E33" s="3">
        <v>0</v>
      </c>
      <c r="F33" s="13" t="s">
        <v>4</v>
      </c>
      <c r="G33" s="3" t="s">
        <v>4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22">
        <f>SUMIFS(B33:L33,B33:L33,"&lt;&gt;NA",$B$34:$L$34,"&lt;&gt;NA")</f>
        <v>1</v>
      </c>
    </row>
    <row r="34" spans="1:14" x14ac:dyDescent="0.2">
      <c r="A34" s="12" t="s">
        <v>18</v>
      </c>
      <c r="B34" s="13">
        <v>92</v>
      </c>
      <c r="C34" s="13">
        <v>223</v>
      </c>
      <c r="D34" s="3">
        <v>49</v>
      </c>
      <c r="E34" s="3">
        <v>14</v>
      </c>
      <c r="F34" s="13" t="s">
        <v>4</v>
      </c>
      <c r="G34" s="3" t="s">
        <v>4</v>
      </c>
      <c r="H34" s="3">
        <v>50</v>
      </c>
      <c r="I34" s="3">
        <v>13</v>
      </c>
      <c r="J34" s="3">
        <v>233</v>
      </c>
      <c r="K34" s="3" t="s">
        <v>4</v>
      </c>
      <c r="L34" s="3">
        <v>732</v>
      </c>
      <c r="M34" s="22">
        <f>SUMIFS(B34:L34,B33:L33,"&lt;&gt;NA",$B$33:$L$33,"&lt;&gt;NA")</f>
        <v>1406</v>
      </c>
    </row>
    <row r="35" spans="1:14" ht="25.5" x14ac:dyDescent="0.2">
      <c r="A35" s="12" t="s">
        <v>41</v>
      </c>
      <c r="B35" s="2">
        <f>IF(OR(OR(B32="",B32="NA"),OR(B$34="", B$34="NA")),"NA",B32*100/B$34)</f>
        <v>0</v>
      </c>
      <c r="C35" s="2">
        <f t="shared" ref="C35:L36" si="12">IF(OR(OR(C32="",C32="NA"),OR(C$34="", C$34="NA")),"NA",C32*100/C$34)</f>
        <v>0</v>
      </c>
      <c r="D35" s="2">
        <f t="shared" si="12"/>
        <v>0</v>
      </c>
      <c r="E35" s="2">
        <f t="shared" si="12"/>
        <v>0</v>
      </c>
      <c r="F35" s="2" t="str">
        <f>IF(OR(OR(F32="",F32="NA"),OR(F$34="", F$34="NA")),"NA",F32*100/F$34)</f>
        <v>NA</v>
      </c>
      <c r="G35" s="2" t="str">
        <f>IF(OR(OR(G32="",G32="NA"),OR(G$34="", G$34="NA")),"NA",G32*100/G$34)</f>
        <v>NA</v>
      </c>
      <c r="H35" s="2">
        <f t="shared" si="12"/>
        <v>2</v>
      </c>
      <c r="I35" s="2">
        <f t="shared" si="12"/>
        <v>0</v>
      </c>
      <c r="J35" s="2">
        <f t="shared" si="12"/>
        <v>0</v>
      </c>
      <c r="K35" s="2" t="str">
        <f t="shared" si="12"/>
        <v>NA</v>
      </c>
      <c r="L35" s="2">
        <f t="shared" si="12"/>
        <v>0</v>
      </c>
      <c r="M35" s="23">
        <f>SUMIFS(B32:L32,B32:L32,"&lt;&gt;NA",$B$34:$L$34,"&lt;&gt;NA")*100/SUMIFS($B$34:$L$34,B32:L32,"&lt;&gt;NA",$B$34:$L$34,"&lt;&gt;NA")</f>
        <v>7.1123755334281655E-2</v>
      </c>
      <c r="N35" s="24"/>
    </row>
    <row r="36" spans="1:14" ht="25.5" x14ac:dyDescent="0.2">
      <c r="A36" s="12" t="s">
        <v>42</v>
      </c>
      <c r="B36" s="2">
        <f>IF(OR(OR(B33="",B33="NA"),OR(B$34="", B$34="NA")),"NA",B33*100/B$34)</f>
        <v>0</v>
      </c>
      <c r="C36" s="2">
        <f t="shared" si="12"/>
        <v>0</v>
      </c>
      <c r="D36" s="2">
        <f t="shared" si="12"/>
        <v>0</v>
      </c>
      <c r="E36" s="2">
        <f t="shared" si="12"/>
        <v>0</v>
      </c>
      <c r="F36" s="2" t="str">
        <f>IF(OR(OR(F33="",F33="NA"),OR(F$34="", F$34="NA")),"NA",F33*100/F$34)</f>
        <v>NA</v>
      </c>
      <c r="G36" s="2" t="str">
        <f>IF(OR(OR(G33="",G33="NA"),OR(G$34="", G$34="NA")),"NA",G33*100/G$34)</f>
        <v>NA</v>
      </c>
      <c r="H36" s="2">
        <f t="shared" si="12"/>
        <v>0</v>
      </c>
      <c r="I36" s="2">
        <f t="shared" si="12"/>
        <v>0</v>
      </c>
      <c r="J36" s="2">
        <f t="shared" si="12"/>
        <v>0</v>
      </c>
      <c r="K36" s="2" t="str">
        <f t="shared" si="12"/>
        <v>NA</v>
      </c>
      <c r="L36" s="2">
        <f t="shared" si="12"/>
        <v>0.13661202185792351</v>
      </c>
      <c r="M36" s="23">
        <f>SUMIFS(B33:L33,B33:L33,"&lt;&gt;NA",$B$34:$L$34,"&lt;&gt;NA")*100/SUMIFS($B$34:$L$34,B33:L33,"&lt;&gt;NA",$B$34:$L$34,"&lt;&gt;NA")</f>
        <v>7.1123755334281655E-2</v>
      </c>
      <c r="N36" s="24"/>
    </row>
  </sheetData>
  <dataValidations count="1">
    <dataValidation type="list" allowBlank="1" showInputMessage="1" showErrorMessage="1" sqref="F1" xr:uid="{61006225-95A2-48D6-B333-844819ADC444}">
      <formula1>"Australia,Brazil,Canada,Denmark,Ireland,Mexico,Netherlands,New Zealand,Norway,UK,USA"</formula1>
    </dataValidation>
  </dataValidations>
  <pageMargins left="0.511811024" right="0.511811024" top="0.78740157499999996" bottom="0.78740157499999996" header="0.31496062000000002" footer="0.31496062000000002"/>
  <pageSetup paperSize="9" scale="7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0305-EA2F-4BE6-88E4-5E87BF0F155F}">
  <dimension ref="A1:N36"/>
  <sheetViews>
    <sheetView showGridLines="0" zoomScaleNormal="100" workbookViewId="0">
      <pane xSplit="1" ySplit="1" topLeftCell="B2" activePane="bottomRight" state="frozen"/>
      <selection activeCell="M28" sqref="M28"/>
      <selection pane="topRight" activeCell="M28" sqref="M28"/>
      <selection pane="bottomLeft" activeCell="M28" sqref="M28"/>
      <selection pane="bottomRight" activeCell="M28" sqref="M28"/>
    </sheetView>
  </sheetViews>
  <sheetFormatPr defaultColWidth="8.85546875" defaultRowHeight="14.25" x14ac:dyDescent="0.2"/>
  <cols>
    <col min="1" max="1" width="32.7109375" style="5" bestFit="1" customWidth="1"/>
    <col min="2" max="12" width="16.7109375" style="5" customWidth="1"/>
    <col min="13" max="13" width="24.7109375" style="5" bestFit="1" customWidth="1"/>
    <col min="14" max="14" width="15.7109375" style="11" bestFit="1" customWidth="1"/>
    <col min="15" max="16384" width="8.85546875" style="11"/>
  </cols>
  <sheetData>
    <row r="1" spans="1:14" ht="22.5" x14ac:dyDescent="0.2">
      <c r="A1" s="7">
        <v>2019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47</v>
      </c>
      <c r="G1" s="8" t="s">
        <v>26</v>
      </c>
      <c r="H1" s="8" t="s">
        <v>23</v>
      </c>
      <c r="I1" s="8" t="s">
        <v>24</v>
      </c>
      <c r="J1" s="8" t="s">
        <v>25</v>
      </c>
      <c r="K1" s="8" t="s">
        <v>27</v>
      </c>
      <c r="L1" s="8" t="s">
        <v>28</v>
      </c>
      <c r="M1" s="8" t="s">
        <v>52</v>
      </c>
    </row>
    <row r="2" spans="1:14" x14ac:dyDescent="0.2">
      <c r="A2" s="12" t="s">
        <v>0</v>
      </c>
      <c r="B2" s="13">
        <v>0</v>
      </c>
      <c r="C2" s="13">
        <v>0</v>
      </c>
      <c r="D2" s="13">
        <v>0</v>
      </c>
      <c r="E2" s="13">
        <v>0</v>
      </c>
      <c r="F2" s="3">
        <v>0</v>
      </c>
      <c r="G2" s="3" t="s">
        <v>4</v>
      </c>
      <c r="H2" s="3">
        <v>0</v>
      </c>
      <c r="I2" s="3" t="s">
        <v>4</v>
      </c>
      <c r="J2" s="3">
        <v>0</v>
      </c>
      <c r="K2" s="3">
        <v>0</v>
      </c>
      <c r="L2" s="3">
        <v>2</v>
      </c>
      <c r="M2" s="22">
        <f>SUMIFS(B2:L2,B2:L2,"&lt;&gt;NA",$B$6:$L$6,"&lt;&gt;NA")</f>
        <v>2</v>
      </c>
    </row>
    <row r="3" spans="1:14" x14ac:dyDescent="0.2">
      <c r="A3" s="12" t="s">
        <v>1</v>
      </c>
      <c r="B3" s="13">
        <v>2</v>
      </c>
      <c r="C3" s="13">
        <v>20</v>
      </c>
      <c r="D3" s="13">
        <v>2</v>
      </c>
      <c r="E3" s="13">
        <v>1</v>
      </c>
      <c r="F3" s="3">
        <v>0</v>
      </c>
      <c r="G3" s="3" t="s">
        <v>4</v>
      </c>
      <c r="H3" s="3">
        <v>2</v>
      </c>
      <c r="I3" s="3">
        <v>1</v>
      </c>
      <c r="J3" s="3">
        <v>37</v>
      </c>
      <c r="K3" s="3">
        <v>25</v>
      </c>
      <c r="L3" s="3">
        <v>24</v>
      </c>
      <c r="M3" s="22">
        <f>SUMIFS(B3:L3,B3:L3,"&lt;&gt;NA",$B$6:$L$6,"&lt;&gt;NA")</f>
        <v>89</v>
      </c>
    </row>
    <row r="4" spans="1:14" x14ac:dyDescent="0.2">
      <c r="A4" s="12" t="s">
        <v>2</v>
      </c>
      <c r="B4" s="13">
        <v>30</v>
      </c>
      <c r="C4" s="13">
        <v>27</v>
      </c>
      <c r="D4" s="13">
        <v>7</v>
      </c>
      <c r="E4" s="13">
        <v>8</v>
      </c>
      <c r="F4" s="3">
        <v>0</v>
      </c>
      <c r="G4" s="3" t="s">
        <v>4</v>
      </c>
      <c r="H4" s="3">
        <v>7</v>
      </c>
      <c r="I4" s="3">
        <f>3+1</f>
        <v>4</v>
      </c>
      <c r="J4" s="3">
        <v>41</v>
      </c>
      <c r="K4" s="3">
        <v>73</v>
      </c>
      <c r="L4" s="3">
        <v>73</v>
      </c>
      <c r="M4" s="22">
        <f>SUMIFS(B4:L4,B4:L4,"&lt;&gt;NA",$B$6:$L$6,"&lt;&gt;NA")</f>
        <v>197</v>
      </c>
    </row>
    <row r="5" spans="1:14" x14ac:dyDescent="0.2">
      <c r="A5" s="12" t="s">
        <v>3</v>
      </c>
      <c r="B5" s="13">
        <v>3</v>
      </c>
      <c r="C5" s="13">
        <v>5</v>
      </c>
      <c r="D5" s="13">
        <v>6</v>
      </c>
      <c r="E5" s="13">
        <v>3</v>
      </c>
      <c r="F5" s="3" t="s">
        <v>4</v>
      </c>
      <c r="G5" s="3" t="s">
        <v>4</v>
      </c>
      <c r="H5" s="3">
        <v>0</v>
      </c>
      <c r="I5" s="3" t="s">
        <v>4</v>
      </c>
      <c r="J5" s="3">
        <v>38</v>
      </c>
      <c r="K5" s="3" t="s">
        <v>4</v>
      </c>
      <c r="L5" s="3">
        <v>31</v>
      </c>
      <c r="M5" s="22">
        <f>SUMIFS(B5:L5,B5:L5,"&lt;&gt;NA",$B$6:$L$6,"&lt;&gt;NA")</f>
        <v>86</v>
      </c>
    </row>
    <row r="6" spans="1:14" x14ac:dyDescent="0.2">
      <c r="A6" s="12" t="s">
        <v>5</v>
      </c>
      <c r="B6" s="13">
        <v>11572480</v>
      </c>
      <c r="C6" s="13">
        <v>61945347</v>
      </c>
      <c r="D6" s="13">
        <v>5087758</v>
      </c>
      <c r="E6" s="13">
        <v>4395761</v>
      </c>
      <c r="F6" s="3">
        <v>224965</v>
      </c>
      <c r="G6" s="3" t="s">
        <v>4</v>
      </c>
      <c r="H6" s="3">
        <v>5345668</v>
      </c>
      <c r="I6" s="3">
        <f>283788+826771+451040</f>
        <v>1561599</v>
      </c>
      <c r="J6" s="3">
        <v>45795848</v>
      </c>
      <c r="K6" s="3" t="s">
        <v>4</v>
      </c>
      <c r="L6" s="3">
        <v>71169369</v>
      </c>
      <c r="M6" s="23">
        <f>SUMIFS(B6:L6,B6:L6,"&lt;&gt;NA",$B$5:$L$5,"&lt;&gt;NA")</f>
        <v>205312231</v>
      </c>
      <c r="N6" s="24"/>
    </row>
    <row r="7" spans="1:14" x14ac:dyDescent="0.2">
      <c r="A7" s="12" t="s">
        <v>29</v>
      </c>
      <c r="B7" s="2">
        <f t="shared" ref="B7:F10" si="0">IF(OR(OR(B2="",B2="NA"), OR(B$6="",B$6="NA")),"NA",B2*1000000/B$6)</f>
        <v>0</v>
      </c>
      <c r="C7" s="2">
        <f t="shared" si="0"/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3" t="s">
        <v>4</v>
      </c>
      <c r="H7" s="2">
        <f t="shared" ref="H7:L7" si="1">IF(OR(OR(H2="",H2="NA"), OR(H$6="",H$6="NA")),"NA",H2*1000000/H$6)</f>
        <v>0</v>
      </c>
      <c r="I7" s="2" t="str">
        <f t="shared" si="1"/>
        <v>NA</v>
      </c>
      <c r="J7" s="2">
        <f t="shared" si="1"/>
        <v>0</v>
      </c>
      <c r="K7" s="2" t="str">
        <f t="shared" si="1"/>
        <v>NA</v>
      </c>
      <c r="L7" s="2">
        <f t="shared" si="1"/>
        <v>2.8101977411096619E-2</v>
      </c>
      <c r="M7" s="23">
        <f>SUMIFS(B2:L2,B2:L2,"&lt;&gt;NA",$B$6:$L$6,"&lt;&gt;NA")*1000000/SUMIFS($B$6:$L$6,B2:L2,"&lt;&gt;NA",$B$6:$L$6,"&lt;&gt;NA")</f>
        <v>9.7305988352589957E-3</v>
      </c>
      <c r="N7" s="24"/>
    </row>
    <row r="8" spans="1:14" x14ac:dyDescent="0.2">
      <c r="A8" s="12" t="s">
        <v>30</v>
      </c>
      <c r="B8" s="2">
        <f t="shared" si="0"/>
        <v>0.17282380267669506</v>
      </c>
      <c r="C8" s="2">
        <f t="shared" si="0"/>
        <v>0.322865250879941</v>
      </c>
      <c r="D8" s="2">
        <f t="shared" si="0"/>
        <v>0.39310045800134363</v>
      </c>
      <c r="E8" s="2">
        <f t="shared" si="0"/>
        <v>0.22749189503250972</v>
      </c>
      <c r="F8" s="2">
        <f t="shared" si="0"/>
        <v>0</v>
      </c>
      <c r="G8" s="3" t="s">
        <v>4</v>
      </c>
      <c r="H8" s="2">
        <f t="shared" ref="H8:J10" si="2">IF(OR(OR(H3="",H3="NA"), OR(H$6="",H$6="NA")),"NA",H3*1000000/H$6)</f>
        <v>0.37413471992649</v>
      </c>
      <c r="I8" s="2">
        <f t="shared" si="2"/>
        <v>0.64036926253154625</v>
      </c>
      <c r="J8" s="2">
        <f t="shared" si="2"/>
        <v>0.80793350523829144</v>
      </c>
      <c r="K8" s="2" t="str">
        <f t="shared" ref="K8:L10" si="3">IF(OR(OR(K3="",K3="NA"), OR(K$6="",K$6="NA")),"NA",K3*1000000/K$6)</f>
        <v>NA</v>
      </c>
      <c r="L8" s="2">
        <f t="shared" si="3"/>
        <v>0.33722372893315944</v>
      </c>
      <c r="M8" s="23">
        <f>SUMIFS(B3:L3,B3:L3,"&lt;&gt;NA",$B$6:$L$6,"&lt;&gt;NA")*1000000/SUMIFS($B$6:$L$6,B3:L3,"&lt;&gt;NA",$B$6:$L$6,"&lt;&gt;NA")</f>
        <v>0.42974658544005534</v>
      </c>
    </row>
    <row r="9" spans="1:14" ht="25.5" x14ac:dyDescent="0.2">
      <c r="A9" s="12" t="s">
        <v>31</v>
      </c>
      <c r="B9" s="2">
        <f t="shared" si="0"/>
        <v>2.5923570401504259</v>
      </c>
      <c r="C9" s="2">
        <f t="shared" si="0"/>
        <v>0.43586808868792032</v>
      </c>
      <c r="D9" s="2">
        <f t="shared" si="0"/>
        <v>1.3758516030047026</v>
      </c>
      <c r="E9" s="2">
        <f t="shared" si="0"/>
        <v>1.8199351602600777</v>
      </c>
      <c r="F9" s="2">
        <f t="shared" si="0"/>
        <v>0</v>
      </c>
      <c r="G9" s="3" t="s">
        <v>4</v>
      </c>
      <c r="H9" s="2">
        <f t="shared" si="2"/>
        <v>1.3094715197427151</v>
      </c>
      <c r="I9" s="2">
        <f>IF(OR(OR(I4="",I4="NA"), OR(I$6="",I$6="NA")),"NA",I4*1000000/I$6)</f>
        <v>2.561477050126185</v>
      </c>
      <c r="J9" s="2">
        <f>IF(OR(OR(J4="",J4="NA"), OR(J$6="",J$6="NA")),"NA",J4*1000000/J$6)</f>
        <v>0.89527766796675545</v>
      </c>
      <c r="K9" s="2" t="str">
        <f t="shared" si="3"/>
        <v>NA</v>
      </c>
      <c r="L9" s="2">
        <f t="shared" si="3"/>
        <v>1.0257221755050265</v>
      </c>
      <c r="M9" s="23">
        <f>SUMIFS(B4:L4,B4:L4,"&lt;&gt;NA",$B$6:$L$6,"&lt;&gt;NA")*1000000/SUMIFS($B$6:$L$6,B4:L4,"&lt;&gt;NA",$B$6:$L$6,"&lt;&gt;NA")</f>
        <v>0.95123682395158315</v>
      </c>
    </row>
    <row r="10" spans="1:14" ht="25.5" x14ac:dyDescent="0.2">
      <c r="A10" s="12" t="s">
        <v>32</v>
      </c>
      <c r="B10" s="2">
        <f t="shared" si="0"/>
        <v>0.25923570401504259</v>
      </c>
      <c r="C10" s="2">
        <f t="shared" si="0"/>
        <v>8.071631271998525E-2</v>
      </c>
      <c r="D10" s="2">
        <f t="shared" si="0"/>
        <v>1.1793013740040308</v>
      </c>
      <c r="E10" s="2">
        <f t="shared" si="0"/>
        <v>0.68247568509752921</v>
      </c>
      <c r="F10" s="2" t="str">
        <f t="shared" si="0"/>
        <v>NA</v>
      </c>
      <c r="G10" s="3" t="s">
        <v>4</v>
      </c>
      <c r="H10" s="2">
        <f t="shared" si="2"/>
        <v>0</v>
      </c>
      <c r="I10" s="2" t="str">
        <f t="shared" si="2"/>
        <v>NA</v>
      </c>
      <c r="J10" s="2">
        <f t="shared" si="2"/>
        <v>0.82976954592040741</v>
      </c>
      <c r="K10" s="2" t="str">
        <f t="shared" si="3"/>
        <v>NA</v>
      </c>
      <c r="L10" s="2">
        <f t="shared" si="3"/>
        <v>0.43558064987199763</v>
      </c>
      <c r="M10" s="23">
        <f>SUMIFS(B5:L5,B5:L5,"&lt;&gt;NA",$B$6:$L$6,"&lt;&gt;NA")*1000000/SUMIFS($B$6:$L$6,B5:L5,"&lt;&gt;NA",$B$6:$L$6,"&lt;&gt;NA")</f>
        <v>0.41887421699684324</v>
      </c>
    </row>
    <row r="11" spans="1:14" ht="22.5" x14ac:dyDescent="0.2">
      <c r="A11" s="7"/>
      <c r="B11" s="10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x14ac:dyDescent="0.2">
      <c r="A12" s="12" t="s">
        <v>6</v>
      </c>
      <c r="B12" s="13">
        <v>0</v>
      </c>
      <c r="C12" s="13">
        <v>10</v>
      </c>
      <c r="D12" s="18">
        <v>0</v>
      </c>
      <c r="E12" s="18">
        <v>0</v>
      </c>
      <c r="F12" s="3">
        <v>0</v>
      </c>
      <c r="G12" s="3" t="s">
        <v>4</v>
      </c>
      <c r="H12" s="3">
        <v>3</v>
      </c>
      <c r="I12" s="3" t="s">
        <v>4</v>
      </c>
      <c r="J12" s="3">
        <v>0</v>
      </c>
      <c r="K12" s="3">
        <v>3</v>
      </c>
      <c r="L12" s="3" t="s">
        <v>4</v>
      </c>
      <c r="M12" s="22">
        <f>SUMIFS(B12:L12,B12:L12,"&lt;&gt;NA",$B$16:$L$16,"&lt;&gt;NA")</f>
        <v>13</v>
      </c>
    </row>
    <row r="13" spans="1:14" x14ac:dyDescent="0.2">
      <c r="A13" s="12" t="s">
        <v>48</v>
      </c>
      <c r="B13" s="2">
        <v>0</v>
      </c>
      <c r="C13" s="2" t="s">
        <v>4</v>
      </c>
      <c r="D13" s="19">
        <v>0</v>
      </c>
      <c r="E13" s="19">
        <v>0</v>
      </c>
      <c r="F13" s="3">
        <v>0</v>
      </c>
      <c r="G13" s="3" t="s">
        <v>4</v>
      </c>
      <c r="H13" s="3">
        <v>5820</v>
      </c>
      <c r="I13" s="3" t="s">
        <v>4</v>
      </c>
      <c r="J13" s="3" t="s">
        <v>4</v>
      </c>
      <c r="K13" s="3" t="s">
        <v>4</v>
      </c>
      <c r="L13" s="3" t="s">
        <v>4</v>
      </c>
      <c r="M13" s="22">
        <f>SUMIFS(B13:L13,B13:L13,"&lt;&gt;NA",$B$16:$L$16,"&lt;&gt;NA")</f>
        <v>5820</v>
      </c>
    </row>
    <row r="14" spans="1:14" x14ac:dyDescent="0.2">
      <c r="A14" s="12" t="s">
        <v>8</v>
      </c>
      <c r="B14" s="13">
        <v>24</v>
      </c>
      <c r="C14" s="13">
        <v>15</v>
      </c>
      <c r="D14" s="13">
        <v>5</v>
      </c>
      <c r="E14" s="13">
        <v>3</v>
      </c>
      <c r="F14" s="3">
        <v>0</v>
      </c>
      <c r="G14" s="3" t="s">
        <v>4</v>
      </c>
      <c r="H14" s="3">
        <v>3</v>
      </c>
      <c r="I14" s="3" t="s">
        <v>4</v>
      </c>
      <c r="J14" s="3">
        <v>5</v>
      </c>
      <c r="K14" s="3">
        <v>19</v>
      </c>
      <c r="L14" s="3" t="s">
        <v>4</v>
      </c>
      <c r="M14" s="22">
        <f>SUMIFS(B14:L14,B14:L14,"&lt;&gt;NA",$B$16:$L$16,"&lt;&gt;NA")</f>
        <v>55</v>
      </c>
    </row>
    <row r="15" spans="1:14" x14ac:dyDescent="0.2">
      <c r="A15" s="12" t="s">
        <v>49</v>
      </c>
      <c r="B15" s="2">
        <v>940.1</v>
      </c>
      <c r="C15" s="2" t="s">
        <v>4</v>
      </c>
      <c r="D15" s="2">
        <v>22.3</v>
      </c>
      <c r="E15" s="2">
        <v>43</v>
      </c>
      <c r="F15" s="3">
        <v>0</v>
      </c>
      <c r="G15" s="3" t="s">
        <v>4</v>
      </c>
      <c r="H15" s="3">
        <v>235</v>
      </c>
      <c r="I15" s="3" t="s">
        <v>4</v>
      </c>
      <c r="J15" s="3">
        <v>269</v>
      </c>
      <c r="K15" s="3" t="s">
        <v>4</v>
      </c>
      <c r="L15" s="3" t="s">
        <v>4</v>
      </c>
      <c r="M15" s="22">
        <f>SUMIFS(B15:L15,B15:L15,"&lt;&gt;NA",$B$16:$L$16,"&lt;&gt;NA")</f>
        <v>1509.4</v>
      </c>
    </row>
    <row r="16" spans="1:14" x14ac:dyDescent="0.2">
      <c r="A16" s="12" t="s">
        <v>10</v>
      </c>
      <c r="B16" s="2">
        <v>715.12168599999995</v>
      </c>
      <c r="C16" s="2">
        <v>230.75708823999997</v>
      </c>
      <c r="D16" s="3">
        <v>31.06</v>
      </c>
      <c r="E16" s="3">
        <v>20.3</v>
      </c>
      <c r="F16" s="3">
        <f>1617.89/1000</f>
        <v>1.6178900000000001</v>
      </c>
      <c r="G16" s="3" t="s">
        <v>4</v>
      </c>
      <c r="H16" s="3">
        <v>59.93</v>
      </c>
      <c r="I16" s="3">
        <f>9.8+5.86</f>
        <v>15.66</v>
      </c>
      <c r="J16" s="3">
        <v>701</v>
      </c>
      <c r="K16" s="3" t="s">
        <v>4</v>
      </c>
      <c r="L16" s="3" t="s">
        <v>4</v>
      </c>
      <c r="M16" s="22">
        <f>SUMIFS(B16:L16,B13:L13,"&lt;&gt;NA")</f>
        <v>828.02957599999979</v>
      </c>
    </row>
    <row r="17" spans="1:13" ht="25.5" x14ac:dyDescent="0.2">
      <c r="A17" s="12" t="s">
        <v>33</v>
      </c>
      <c r="B17" s="2">
        <f t="shared" ref="B17:F20" si="4">IF(OR(OR(B12="",B12="NA"),OR(B$16="", B$16="NA")),"NA", B12*100/B$16)</f>
        <v>0</v>
      </c>
      <c r="C17" s="2">
        <f t="shared" si="4"/>
        <v>4.333561355046851</v>
      </c>
      <c r="D17" s="2">
        <f t="shared" si="4"/>
        <v>0</v>
      </c>
      <c r="E17" s="2">
        <f t="shared" si="4"/>
        <v>0</v>
      </c>
      <c r="F17" s="2">
        <f t="shared" si="4"/>
        <v>0</v>
      </c>
      <c r="G17" s="3" t="s">
        <v>4</v>
      </c>
      <c r="H17" s="2">
        <f>IF(OR(OR(H12="",H12="NA"),OR(H$16="", H$16="NA")),"NA", H12*100/H$16)</f>
        <v>5.0058401468379774</v>
      </c>
      <c r="I17" s="2" t="str">
        <f>IF(OR(OR(I12="",I12="NA"),OR(I$16="", I$16="NA")),"NA", I12*100/I$16)</f>
        <v>NA</v>
      </c>
      <c r="J17" s="2">
        <f>IF(OR(OR(J12="",J12="NA"),OR(J$16="", J$16="NA")),"NA", J12*100/J$16)</f>
        <v>0</v>
      </c>
      <c r="K17" s="2" t="str">
        <f>IF(OR(OR(K12="",K12="NA"),OR(K$16="", K$16="NA")),"NA", K12*100/K$16)</f>
        <v>NA</v>
      </c>
      <c r="L17" s="3" t="s">
        <v>4</v>
      </c>
      <c r="M17" s="23">
        <f>SUMIFS(B12:L12,B12:L12,"&lt;&gt;NA",$B$16:$L$16,"&lt;&gt;NA")*100/SUMIFS($B$16:$L$16,B12:L12,"&lt;&gt;NA",$B$16:$L$16,"&lt;&gt;NA")</f>
        <v>0.73872590718911468</v>
      </c>
    </row>
    <row r="18" spans="1:13" ht="25.5" x14ac:dyDescent="0.2">
      <c r="A18" s="12" t="s">
        <v>34</v>
      </c>
      <c r="B18" s="2">
        <f t="shared" si="4"/>
        <v>0</v>
      </c>
      <c r="C18" s="2" t="str">
        <f t="shared" si="4"/>
        <v>NA</v>
      </c>
      <c r="D18" s="2">
        <f t="shared" si="4"/>
        <v>0</v>
      </c>
      <c r="E18" s="2">
        <f t="shared" si="4"/>
        <v>0</v>
      </c>
      <c r="F18" s="2">
        <f t="shared" si="4"/>
        <v>0</v>
      </c>
      <c r="G18" s="3" t="s">
        <v>4</v>
      </c>
      <c r="H18" s="2">
        <f t="shared" ref="H18:J20" si="5">IF(OR(OR(H13="",H13="NA"),OR(H$16="", H$16="NA")),"NA", H13*100/H$16)</f>
        <v>9711.3298848656759</v>
      </c>
      <c r="I18" s="2" t="str">
        <f t="shared" si="5"/>
        <v>NA</v>
      </c>
      <c r="J18" s="2" t="str">
        <f t="shared" si="5"/>
        <v>NA</v>
      </c>
      <c r="K18" s="2" t="str">
        <f t="shared" ref="K18:K20" si="6">IF(OR(OR(K13="",K13="NA"),OR(K$16="", K$16="NA")),"NA", K13*100/K$16)</f>
        <v>NA</v>
      </c>
      <c r="L18" s="3" t="s">
        <v>4</v>
      </c>
      <c r="M18" s="23">
        <f>SUMIFS(B13:L13,B13:L13,"&lt;&gt;NA",$B$16:$L$16,"&lt;&gt;NA")*100/SUMIFS($B$16:$L$16,B13:L13,"&lt;&gt;NA",$B$16:$L$16,"&lt;&gt;NA")</f>
        <v>702.87344422103126</v>
      </c>
    </row>
    <row r="19" spans="1:13" ht="25.5" x14ac:dyDescent="0.2">
      <c r="A19" s="12" t="s">
        <v>35</v>
      </c>
      <c r="B19" s="2">
        <f t="shared" si="4"/>
        <v>3.356072186013948</v>
      </c>
      <c r="C19" s="2">
        <f t="shared" si="4"/>
        <v>6.5003420325702761</v>
      </c>
      <c r="D19" s="2">
        <f t="shared" si="4"/>
        <v>16.097875080489377</v>
      </c>
      <c r="E19" s="2">
        <f t="shared" si="4"/>
        <v>14.778325123152708</v>
      </c>
      <c r="F19" s="2">
        <f t="shared" si="4"/>
        <v>0</v>
      </c>
      <c r="G19" s="3" t="s">
        <v>4</v>
      </c>
      <c r="H19" s="2">
        <f t="shared" si="5"/>
        <v>5.0058401468379774</v>
      </c>
      <c r="I19" s="2" t="str">
        <f t="shared" si="5"/>
        <v>NA</v>
      </c>
      <c r="J19" s="2">
        <f t="shared" si="5"/>
        <v>0.71326676176890158</v>
      </c>
      <c r="K19" s="2" t="str">
        <f t="shared" si="6"/>
        <v>NA</v>
      </c>
      <c r="L19" s="3" t="s">
        <v>4</v>
      </c>
      <c r="M19" s="23">
        <f>SUMIFS(B14:L14,B14:L14,"&lt;&gt;NA",$B$16:$L$16,"&lt;&gt;NA")*100/SUMIFS($B$16:$L$16,B14:L14,"&lt;&gt;NA",$B$16:$L$16,"&lt;&gt;NA")</f>
        <v>3.1253788381077929</v>
      </c>
    </row>
    <row r="20" spans="1:13" ht="25.5" x14ac:dyDescent="0.2">
      <c r="A20" s="12" t="s">
        <v>36</v>
      </c>
      <c r="B20" s="2">
        <f t="shared" si="4"/>
        <v>131.46014425298802</v>
      </c>
      <c r="C20" s="2" t="str">
        <f t="shared" si="4"/>
        <v>NA</v>
      </c>
      <c r="D20" s="2">
        <f t="shared" si="4"/>
        <v>71.796522858982613</v>
      </c>
      <c r="E20" s="2">
        <f t="shared" si="4"/>
        <v>211.82266009852216</v>
      </c>
      <c r="F20" s="2">
        <f t="shared" si="4"/>
        <v>0</v>
      </c>
      <c r="G20" s="3" t="s">
        <v>4</v>
      </c>
      <c r="H20" s="2">
        <f t="shared" si="5"/>
        <v>392.12414483564157</v>
      </c>
      <c r="I20" s="2" t="str">
        <f t="shared" si="5"/>
        <v>NA</v>
      </c>
      <c r="J20" s="2">
        <f t="shared" si="5"/>
        <v>38.373751783166902</v>
      </c>
      <c r="K20" s="2" t="str">
        <f t="shared" si="6"/>
        <v>NA</v>
      </c>
      <c r="L20" s="3" t="s">
        <v>4</v>
      </c>
      <c r="M20" s="23">
        <f>SUMIFS(B15:L15,B15:L15,"&lt;&gt;NA",$B$16:$L$16,"&lt;&gt;NA")*100/SUMIFS($B$16:$L$16,B15:L15,"&lt;&gt;NA",$B$16:$L$16,"&lt;&gt;NA")</f>
        <v>98.716206912664717</v>
      </c>
    </row>
    <row r="21" spans="1:13" ht="22.5" x14ac:dyDescent="0.2">
      <c r="A21" s="7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12" t="s">
        <v>11</v>
      </c>
      <c r="B22" s="13">
        <v>0</v>
      </c>
      <c r="C22" s="13">
        <v>0</v>
      </c>
      <c r="D22" s="3">
        <v>0</v>
      </c>
      <c r="E22" s="3">
        <v>0</v>
      </c>
      <c r="F22" s="3">
        <v>0</v>
      </c>
      <c r="G22" s="3" t="s">
        <v>4</v>
      </c>
      <c r="H22" s="3">
        <v>0</v>
      </c>
      <c r="I22" s="3" t="str">
        <f t="shared" ref="I22:I25" si="7">IF(OR(OR(I19="",I19="NA"),OR(I$34="", I$34="NA")),"NA",I19*100/I$34)</f>
        <v>NA</v>
      </c>
      <c r="J22" s="3">
        <v>0</v>
      </c>
      <c r="K22" s="3" t="s">
        <v>4</v>
      </c>
      <c r="L22" s="3">
        <v>0</v>
      </c>
      <c r="M22" s="22">
        <f>SUMIFS(B22:L22,B22:L22,"&lt;&gt;NA",$B$26:$L$26,"&lt;&gt;NA")</f>
        <v>0</v>
      </c>
    </row>
    <row r="23" spans="1:13" x14ac:dyDescent="0.2">
      <c r="A23" s="12" t="s">
        <v>12</v>
      </c>
      <c r="B23" s="13">
        <v>2</v>
      </c>
      <c r="C23" s="13">
        <v>0</v>
      </c>
      <c r="D23" s="3">
        <v>0</v>
      </c>
      <c r="E23" s="3">
        <v>0</v>
      </c>
      <c r="F23" s="3">
        <v>0</v>
      </c>
      <c r="G23" s="3" t="s">
        <v>4</v>
      </c>
      <c r="H23" s="3">
        <v>0</v>
      </c>
      <c r="I23" s="3" t="str">
        <f t="shared" si="7"/>
        <v>NA</v>
      </c>
      <c r="J23" s="3">
        <v>0</v>
      </c>
      <c r="K23" s="3" t="s">
        <v>4</v>
      </c>
      <c r="L23" s="3">
        <v>4</v>
      </c>
      <c r="M23" s="22">
        <f>SUMIFS(B23:L23,B23:L23,"&lt;&gt;NA",$B$26:$L$26,"&lt;&gt;NA")</f>
        <v>6</v>
      </c>
    </row>
    <row r="24" spans="1:13" x14ac:dyDescent="0.2">
      <c r="A24" s="12" t="s">
        <v>13</v>
      </c>
      <c r="B24" s="13">
        <v>0</v>
      </c>
      <c r="C24" s="13">
        <v>0</v>
      </c>
      <c r="D24" s="3">
        <v>0</v>
      </c>
      <c r="E24" s="3">
        <v>0</v>
      </c>
      <c r="F24" s="3">
        <v>0</v>
      </c>
      <c r="G24" s="3" t="s">
        <v>4</v>
      </c>
      <c r="H24" s="3">
        <v>0</v>
      </c>
      <c r="I24" s="3" t="str">
        <f t="shared" si="7"/>
        <v>NA</v>
      </c>
      <c r="J24" s="3">
        <v>0</v>
      </c>
      <c r="K24" s="3" t="s">
        <v>4</v>
      </c>
      <c r="L24" s="3">
        <v>4</v>
      </c>
      <c r="M24" s="22">
        <f>SUMIFS(B24:L24,B24:L24,"&lt;&gt;NA",$B$26:$L$26,"&lt;&gt;NA")</f>
        <v>4</v>
      </c>
    </row>
    <row r="25" spans="1:13" x14ac:dyDescent="0.2">
      <c r="A25" s="12" t="s">
        <v>14</v>
      </c>
      <c r="B25" s="13">
        <v>4</v>
      </c>
      <c r="C25" s="13">
        <v>1</v>
      </c>
      <c r="D25" s="3">
        <v>1</v>
      </c>
      <c r="E25" s="3">
        <v>1</v>
      </c>
      <c r="F25" s="3">
        <v>0</v>
      </c>
      <c r="G25" s="3" t="s">
        <v>4</v>
      </c>
      <c r="H25" s="3">
        <v>3</v>
      </c>
      <c r="I25" s="3" t="str">
        <f t="shared" si="7"/>
        <v>NA</v>
      </c>
      <c r="J25" s="3">
        <v>0</v>
      </c>
      <c r="K25" s="3" t="s">
        <v>4</v>
      </c>
      <c r="L25" s="3">
        <v>10</v>
      </c>
      <c r="M25" s="22">
        <f>SUMIFS(B25:L25,B25:L25,"&lt;&gt;NA",$B$26:$L$26,"&lt;&gt;NA")</f>
        <v>20</v>
      </c>
    </row>
    <row r="26" spans="1:13" x14ac:dyDescent="0.2">
      <c r="A26" s="12" t="s">
        <v>15</v>
      </c>
      <c r="B26" s="13">
        <v>158</v>
      </c>
      <c r="C26" s="13">
        <v>183</v>
      </c>
      <c r="D26" s="3">
        <v>14</v>
      </c>
      <c r="E26" s="3">
        <v>28.16</v>
      </c>
      <c r="F26" s="3">
        <v>3</v>
      </c>
      <c r="G26" s="3" t="s">
        <v>4</v>
      </c>
      <c r="H26" s="3">
        <v>155</v>
      </c>
      <c r="I26" s="3">
        <v>9</v>
      </c>
      <c r="J26" s="3">
        <v>87</v>
      </c>
      <c r="K26" s="3" t="s">
        <v>4</v>
      </c>
      <c r="L26" s="3">
        <v>1859</v>
      </c>
      <c r="M26" s="22">
        <f>SUMIFS(B26:L26,B25:L25,"&lt;&gt;NA",$B$25:$L$25,"&lt;&gt;NA")</f>
        <v>2487.16</v>
      </c>
    </row>
    <row r="27" spans="1:13" ht="16.899999999999999" customHeight="1" x14ac:dyDescent="0.2">
      <c r="A27" s="12" t="s">
        <v>37</v>
      </c>
      <c r="B27" s="2">
        <f t="shared" ref="B27:F30" si="8">IF(OR(OR(B22="",B22="NA"),OR(B$26="",B$26="NA")),"NA",B22*100/B$26)</f>
        <v>0</v>
      </c>
      <c r="C27" s="2">
        <f t="shared" si="8"/>
        <v>0</v>
      </c>
      <c r="D27" s="2">
        <f t="shared" si="8"/>
        <v>0</v>
      </c>
      <c r="E27" s="2">
        <f t="shared" si="8"/>
        <v>0</v>
      </c>
      <c r="F27" s="2">
        <f t="shared" si="8"/>
        <v>0</v>
      </c>
      <c r="G27" s="3" t="s">
        <v>4</v>
      </c>
      <c r="H27" s="2">
        <f>IF(OR(OR(H22="",H22="NA"),OR(H$26="",H$26="NA")),"NA",H22*100/H$26)</f>
        <v>0</v>
      </c>
      <c r="I27" s="2" t="str">
        <f>IF(OR(OR(I22="",I22="NA"),OR(I$26="",I$26="NA")),"NA",I22*100/I$26)</f>
        <v>NA</v>
      </c>
      <c r="J27" s="2">
        <f>IF(OR(OR(J22="",J22="NA"),OR(J$26="",J$26="NA")),"NA",J22*100/J$26)</f>
        <v>0</v>
      </c>
      <c r="K27" s="2" t="str">
        <f>IF(OR(OR(K22="",K22="NA"),OR(K$26="",K$26="NA")),"NA",K22*100/K$26)</f>
        <v>NA</v>
      </c>
      <c r="L27" s="2">
        <f>IF(OR(OR(L22="",L22="NA"),OR(L$26="",L$26="NA")),"NA",L22*100/L$26)</f>
        <v>0</v>
      </c>
      <c r="M27" s="23">
        <f>SUMIFS(B22:L22,B22:L22,"&lt;&gt;NA",$B$26:$L$26,"&lt;&gt;NA")*100/SUMIFS($B$26:$L$26,B22:L22,"&lt;&gt;NA",$B$26:$L$26,"&lt;&gt;NA")</f>
        <v>0</v>
      </c>
    </row>
    <row r="28" spans="1:13" ht="25.5" x14ac:dyDescent="0.2">
      <c r="A28" s="12" t="s">
        <v>38</v>
      </c>
      <c r="B28" s="2">
        <f t="shared" si="8"/>
        <v>1.2658227848101267</v>
      </c>
      <c r="C28" s="2">
        <f t="shared" si="8"/>
        <v>0</v>
      </c>
      <c r="D28" s="2">
        <f t="shared" si="8"/>
        <v>0</v>
      </c>
      <c r="E28" s="2">
        <f t="shared" si="8"/>
        <v>0</v>
      </c>
      <c r="F28" s="2">
        <f t="shared" si="8"/>
        <v>0</v>
      </c>
      <c r="G28" s="3" t="s">
        <v>4</v>
      </c>
      <c r="H28" s="2">
        <f t="shared" ref="H28:J30" si="9">IF(OR(OR(H23="",H23="NA"),OR(H$26="",H$26="NA")),"NA",H23*100/H$26)</f>
        <v>0</v>
      </c>
      <c r="I28" s="2" t="str">
        <f t="shared" si="9"/>
        <v>NA</v>
      </c>
      <c r="J28" s="2">
        <f t="shared" si="9"/>
        <v>0</v>
      </c>
      <c r="K28" s="2" t="str">
        <f t="shared" ref="K28:L30" si="10">IF(OR(OR(K23="",K23="NA"),OR(K$26="",K$26="NA")),"NA",K23*100/K$26)</f>
        <v>NA</v>
      </c>
      <c r="L28" s="2">
        <f t="shared" si="10"/>
        <v>0.21516944593867671</v>
      </c>
      <c r="M28" s="23">
        <f>SUMIFS(B23:L23,B23:L23,"&lt;&gt;NA",$B$26:$L$26,"&lt;&gt;NA")*100/SUMIFS($B$26:$L$26,B23:L23,"&lt;&gt;NA",$B$26:$L$26,"&lt;&gt;NA")</f>
        <v>0.24123900352208946</v>
      </c>
    </row>
    <row r="29" spans="1:13" x14ac:dyDescent="0.2">
      <c r="A29" s="12" t="s">
        <v>39</v>
      </c>
      <c r="B29" s="2">
        <f t="shared" si="8"/>
        <v>0</v>
      </c>
      <c r="C29" s="2">
        <f t="shared" si="8"/>
        <v>0</v>
      </c>
      <c r="D29" s="2">
        <f t="shared" si="8"/>
        <v>0</v>
      </c>
      <c r="E29" s="2">
        <f t="shared" si="8"/>
        <v>0</v>
      </c>
      <c r="F29" s="2">
        <f t="shared" si="8"/>
        <v>0</v>
      </c>
      <c r="G29" s="3" t="s">
        <v>4</v>
      </c>
      <c r="H29" s="2">
        <f t="shared" si="9"/>
        <v>0</v>
      </c>
      <c r="I29" s="2" t="str">
        <f t="shared" si="9"/>
        <v>NA</v>
      </c>
      <c r="J29" s="2">
        <f t="shared" si="9"/>
        <v>0</v>
      </c>
      <c r="K29" s="2" t="str">
        <f t="shared" si="10"/>
        <v>NA</v>
      </c>
      <c r="L29" s="2">
        <f t="shared" si="10"/>
        <v>0.21516944593867671</v>
      </c>
      <c r="M29" s="23">
        <f>SUMIFS(B24:L24,B24:L24,"&lt;&gt;NA",$B$26:$L$26,"&lt;&gt;NA")*100/SUMIFS($B$26:$L$26,B24:L24,"&lt;&gt;NA",$B$26:$L$26,"&lt;&gt;NA")</f>
        <v>0.16082600234805963</v>
      </c>
    </row>
    <row r="30" spans="1:13" ht="25.5" x14ac:dyDescent="0.2">
      <c r="A30" s="12" t="s">
        <v>40</v>
      </c>
      <c r="B30" s="2">
        <f t="shared" si="8"/>
        <v>2.5316455696202533</v>
      </c>
      <c r="C30" s="2">
        <f t="shared" si="8"/>
        <v>0.54644808743169404</v>
      </c>
      <c r="D30" s="2">
        <f t="shared" si="8"/>
        <v>7.1428571428571432</v>
      </c>
      <c r="E30" s="2">
        <f t="shared" si="8"/>
        <v>3.5511363636363638</v>
      </c>
      <c r="F30" s="2">
        <f t="shared" si="8"/>
        <v>0</v>
      </c>
      <c r="G30" s="3" t="s">
        <v>4</v>
      </c>
      <c r="H30" s="2">
        <f t="shared" si="9"/>
        <v>1.935483870967742</v>
      </c>
      <c r="I30" s="2" t="str">
        <f t="shared" si="9"/>
        <v>NA</v>
      </c>
      <c r="J30" s="2">
        <f t="shared" si="9"/>
        <v>0</v>
      </c>
      <c r="K30" s="2" t="str">
        <f t="shared" si="10"/>
        <v>NA</v>
      </c>
      <c r="L30" s="2">
        <f t="shared" si="10"/>
        <v>0.53792361484669182</v>
      </c>
      <c r="M30" s="23">
        <f>SUMIFS(B25:L25,B25:L25,"&lt;&gt;NA",$B$26:$L$26,"&lt;&gt;NA")*100/SUMIFS($B$26:$L$26,B25:L25,"&lt;&gt;NA",$B$26:$L$26,"&lt;&gt;NA")</f>
        <v>0.80413001174029819</v>
      </c>
    </row>
    <row r="31" spans="1:13" ht="22.5" x14ac:dyDescent="0.2">
      <c r="A31" s="7"/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">
      <c r="A32" s="12" t="s">
        <v>16</v>
      </c>
      <c r="B32" s="13">
        <v>0</v>
      </c>
      <c r="C32" s="13">
        <v>0</v>
      </c>
      <c r="D32" s="3">
        <v>0</v>
      </c>
      <c r="E32" s="3">
        <v>0</v>
      </c>
      <c r="F32" s="3">
        <v>0</v>
      </c>
      <c r="G32" s="3" t="s">
        <v>4</v>
      </c>
      <c r="H32" s="3">
        <v>0</v>
      </c>
      <c r="I32" s="3" t="str">
        <f t="shared" ref="I32:I33" si="11">IF(OR(OR(I29="",I29="NA"),OR(I$34="", I$34="NA")),"NA",I29*100/I$34)</f>
        <v>NA</v>
      </c>
      <c r="J32" s="3">
        <v>0</v>
      </c>
      <c r="K32" s="3" t="s">
        <v>4</v>
      </c>
      <c r="L32" s="3">
        <v>0</v>
      </c>
      <c r="M32" s="22">
        <f>SUMIFS(B32:L32,B32:L32,"&lt;&gt;NA",$B$34:$L$34,"&lt;&gt;NA")</f>
        <v>0</v>
      </c>
    </row>
    <row r="33" spans="1:13" ht="34.15" customHeight="1" x14ac:dyDescent="0.2">
      <c r="A33" s="12" t="s">
        <v>17</v>
      </c>
      <c r="B33" s="13">
        <v>0</v>
      </c>
      <c r="C33" s="13">
        <v>0</v>
      </c>
      <c r="D33" s="3">
        <v>0</v>
      </c>
      <c r="E33" s="3">
        <v>0</v>
      </c>
      <c r="F33" s="3">
        <v>0</v>
      </c>
      <c r="G33" s="3" t="s">
        <v>4</v>
      </c>
      <c r="H33" s="3">
        <v>0</v>
      </c>
      <c r="I33" s="3" t="str">
        <f t="shared" si="11"/>
        <v>NA</v>
      </c>
      <c r="J33" s="3">
        <v>0</v>
      </c>
      <c r="K33" s="3" t="s">
        <v>4</v>
      </c>
      <c r="L33" s="3">
        <v>1</v>
      </c>
      <c r="M33" s="22">
        <f>SUMIFS(B33:L33,B33:L33,"&lt;&gt;NA",$B$34:$L$34,"&lt;&gt;NA")</f>
        <v>1</v>
      </c>
    </row>
    <row r="34" spans="1:13" x14ac:dyDescent="0.2">
      <c r="A34" s="12" t="s">
        <v>18</v>
      </c>
      <c r="B34" s="13">
        <v>121</v>
      </c>
      <c r="C34" s="13">
        <v>142</v>
      </c>
      <c r="D34" s="3">
        <v>60</v>
      </c>
      <c r="E34" s="3">
        <v>9</v>
      </c>
      <c r="F34" s="3">
        <v>1</v>
      </c>
      <c r="G34" s="3" t="s">
        <v>4</v>
      </c>
      <c r="H34" s="3">
        <v>45</v>
      </c>
      <c r="I34" s="3">
        <f>11+1</f>
        <v>12</v>
      </c>
      <c r="J34" s="3">
        <v>254</v>
      </c>
      <c r="K34" s="3" t="s">
        <v>4</v>
      </c>
      <c r="L34" s="3">
        <v>632</v>
      </c>
      <c r="M34" s="22">
        <f>SUMIFS(B34:L34,B33:L33,"&lt;&gt;NA",$B$33:$L$33,"&lt;&gt;NA")</f>
        <v>1264</v>
      </c>
    </row>
    <row r="35" spans="1:13" ht="25.5" x14ac:dyDescent="0.2">
      <c r="A35" s="12" t="s">
        <v>41</v>
      </c>
      <c r="B35" s="2">
        <f t="shared" ref="B35:F36" si="12">IF(OR(OR(B32="",B32="NA"),OR(B$34="", B$34="NA")),"NA",B32*100/B$34)</f>
        <v>0</v>
      </c>
      <c r="C35" s="2">
        <f t="shared" si="12"/>
        <v>0</v>
      </c>
      <c r="D35" s="2">
        <f t="shared" si="12"/>
        <v>0</v>
      </c>
      <c r="E35" s="2">
        <f t="shared" si="12"/>
        <v>0</v>
      </c>
      <c r="F35" s="2">
        <f t="shared" si="12"/>
        <v>0</v>
      </c>
      <c r="G35" s="3" t="s">
        <v>4</v>
      </c>
      <c r="H35" s="2">
        <f t="shared" ref="H35:K36" si="13">IF(OR(OR(H32="",H32="NA"),OR(H$34="", H$34="NA")),"NA",H32*100/H$34)</f>
        <v>0</v>
      </c>
      <c r="I35" s="2" t="str">
        <f t="shared" si="13"/>
        <v>NA</v>
      </c>
      <c r="J35" s="2">
        <f t="shared" si="13"/>
        <v>0</v>
      </c>
      <c r="K35" s="2" t="str">
        <f t="shared" si="13"/>
        <v>NA</v>
      </c>
      <c r="L35" s="2">
        <f t="shared" ref="L35" si="14">IF(OR(OR(L32="",L32="NA"),OR(L$34="", L$34="NA")),"NA",L32*100/L$34)</f>
        <v>0</v>
      </c>
      <c r="M35" s="23">
        <f>SUMIFS(B32:L32,B32:L32,"&lt;&gt;NA",$B$34:$L$34,"&lt;&gt;NA")*100/SUMIFS($B$34:$L$34,B32:L32,"&lt;&gt;NA",$B$34:$L$34,"&lt;&gt;NA")</f>
        <v>0</v>
      </c>
    </row>
    <row r="36" spans="1:13" ht="25.5" x14ac:dyDescent="0.2">
      <c r="A36" s="12" t="s">
        <v>42</v>
      </c>
      <c r="B36" s="2">
        <f t="shared" si="12"/>
        <v>0</v>
      </c>
      <c r="C36" s="2">
        <f t="shared" si="12"/>
        <v>0</v>
      </c>
      <c r="D36" s="2">
        <f t="shared" si="12"/>
        <v>0</v>
      </c>
      <c r="E36" s="2">
        <f t="shared" si="12"/>
        <v>0</v>
      </c>
      <c r="F36" s="2">
        <f t="shared" si="12"/>
        <v>0</v>
      </c>
      <c r="G36" s="3" t="s">
        <v>4</v>
      </c>
      <c r="H36" s="2">
        <f t="shared" si="13"/>
        <v>0</v>
      </c>
      <c r="I36" s="2" t="str">
        <f t="shared" si="13"/>
        <v>NA</v>
      </c>
      <c r="J36" s="2">
        <f t="shared" si="13"/>
        <v>0</v>
      </c>
      <c r="K36" s="2" t="str">
        <f t="shared" si="13"/>
        <v>NA</v>
      </c>
      <c r="L36" s="2">
        <f t="shared" ref="L36" si="15">IF(OR(OR(L33="",L33="NA"),OR(L$34="", L$34="NA")),"NA",L33*100/L$34)</f>
        <v>0.15822784810126583</v>
      </c>
      <c r="M36" s="23">
        <f>SUMIFS(B33:L33,B33:L33,"&lt;&gt;NA",$B$34:$L$34,"&lt;&gt;NA")*100/SUMIFS($B$34:$L$34,B33:L33,"&lt;&gt;NA",$B$34:$L$34,"&lt;&gt;NA")</f>
        <v>7.9113924050632917E-2</v>
      </c>
    </row>
  </sheetData>
  <dataValidations count="1">
    <dataValidation type="list" allowBlank="1" showInputMessage="1" showErrorMessage="1" sqref="B1:G1 I1:L1" xr:uid="{E89C38BF-34B7-4F82-9F8B-BC7DA4E7F981}">
      <formula1>"Australia,Brazil,Canada,Denmark,Ireland,Mexico,Netherlands,New Zealand,Norway,UK,USA"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55C7E-98C3-47B5-A6B4-EC604491AF57}">
  <dimension ref="A1:N36"/>
  <sheetViews>
    <sheetView showGridLines="0" tabSelected="1" zoomScaleNormal="100" workbookViewId="0">
      <pane xSplit="1" ySplit="1" topLeftCell="B2" activePane="bottomRight" state="frozen"/>
      <selection activeCell="M28" sqref="M28"/>
      <selection pane="topRight" activeCell="M28" sqref="M28"/>
      <selection pane="bottomLeft" activeCell="M28" sqref="M28"/>
      <selection pane="bottomRight" activeCell="B13" sqref="B13:L13"/>
    </sheetView>
  </sheetViews>
  <sheetFormatPr defaultColWidth="8.85546875" defaultRowHeight="14.25" x14ac:dyDescent="0.2"/>
  <cols>
    <col min="1" max="1" width="32.7109375" style="5" bestFit="1" customWidth="1"/>
    <col min="2" max="12" width="16.7109375" style="5" customWidth="1"/>
    <col min="13" max="13" width="24.7109375" style="5" bestFit="1" customWidth="1"/>
    <col min="14" max="14" width="15.7109375" style="11" bestFit="1" customWidth="1"/>
    <col min="15" max="16384" width="8.85546875" style="11"/>
  </cols>
  <sheetData>
    <row r="1" spans="1:14" ht="22.5" x14ac:dyDescent="0.2">
      <c r="A1" s="7">
        <v>2020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47</v>
      </c>
      <c r="G1" s="8" t="s">
        <v>26</v>
      </c>
      <c r="H1" s="8" t="s">
        <v>23</v>
      </c>
      <c r="I1" s="8" t="s">
        <v>24</v>
      </c>
      <c r="J1" s="8" t="s">
        <v>25</v>
      </c>
      <c r="K1" s="8" t="s">
        <v>27</v>
      </c>
      <c r="L1" s="8" t="s">
        <v>28</v>
      </c>
      <c r="M1" s="8" t="s">
        <v>52</v>
      </c>
    </row>
    <row r="2" spans="1:14" x14ac:dyDescent="0.2">
      <c r="A2" s="12" t="s">
        <v>0</v>
      </c>
      <c r="B2" s="13">
        <v>0</v>
      </c>
      <c r="C2" s="13">
        <v>1</v>
      </c>
      <c r="D2" s="13">
        <v>0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3</v>
      </c>
      <c r="M2" s="22">
        <f>SUMIFS(B2:L2,B2:L2,"&lt;&gt;NA",$B$6:$L$6,"&lt;&gt;NA")</f>
        <v>4</v>
      </c>
    </row>
    <row r="3" spans="1:14" x14ac:dyDescent="0.2">
      <c r="A3" s="12" t="s">
        <v>1</v>
      </c>
      <c r="B3" s="13">
        <v>2</v>
      </c>
      <c r="C3" s="13">
        <v>18</v>
      </c>
      <c r="D3" s="13">
        <v>2</v>
      </c>
      <c r="E3" s="13">
        <v>1</v>
      </c>
      <c r="F3" s="13">
        <v>0</v>
      </c>
      <c r="G3" s="13">
        <v>3</v>
      </c>
      <c r="H3" s="13">
        <v>0</v>
      </c>
      <c r="I3" s="13">
        <v>0</v>
      </c>
      <c r="J3" s="13">
        <v>29</v>
      </c>
      <c r="K3" s="13">
        <v>11</v>
      </c>
      <c r="L3" s="13">
        <v>21</v>
      </c>
      <c r="M3" s="22">
        <f>SUMIFS(B3:L3,B3:L3,"&lt;&gt;NA",$B$6:$L$6,"&lt;&gt;NA")</f>
        <v>84</v>
      </c>
    </row>
    <row r="4" spans="1:14" x14ac:dyDescent="0.2">
      <c r="A4" s="12" t="s">
        <v>2</v>
      </c>
      <c r="B4" s="13">
        <v>13</v>
      </c>
      <c r="C4" s="13">
        <v>32</v>
      </c>
      <c r="D4" s="13">
        <v>4</v>
      </c>
      <c r="E4" s="13">
        <v>4</v>
      </c>
      <c r="F4" s="13">
        <v>0</v>
      </c>
      <c r="G4" s="13">
        <v>0</v>
      </c>
      <c r="H4" s="13">
        <v>7</v>
      </c>
      <c r="I4" s="13">
        <v>3</v>
      </c>
      <c r="J4" s="13">
        <v>43</v>
      </c>
      <c r="K4" s="13">
        <v>47</v>
      </c>
      <c r="L4" s="13">
        <v>57</v>
      </c>
      <c r="M4" s="22">
        <f>SUMIFS(B4:L4,B4:L4,"&lt;&gt;NA",$B$6:$L$6,"&lt;&gt;NA")</f>
        <v>210</v>
      </c>
    </row>
    <row r="5" spans="1:14" x14ac:dyDescent="0.2">
      <c r="A5" s="12" t="s">
        <v>3</v>
      </c>
      <c r="B5" s="13">
        <v>1</v>
      </c>
      <c r="C5" s="13">
        <v>5</v>
      </c>
      <c r="D5" s="13">
        <v>4</v>
      </c>
      <c r="E5" s="13">
        <v>0</v>
      </c>
      <c r="F5" s="13" t="s">
        <v>4</v>
      </c>
      <c r="G5" s="13">
        <v>2</v>
      </c>
      <c r="H5" s="13">
        <v>5</v>
      </c>
      <c r="I5" s="13">
        <v>0</v>
      </c>
      <c r="J5" s="13">
        <v>47</v>
      </c>
      <c r="K5" s="13" t="s">
        <v>4</v>
      </c>
      <c r="L5" s="13">
        <v>10</v>
      </c>
      <c r="M5" s="22">
        <f>SUMIFS(B5:L5,B5:L5,"&lt;&gt;NA",$B$6:$L$6,"&lt;&gt;NA")</f>
        <v>72</v>
      </c>
    </row>
    <row r="6" spans="1:14" x14ac:dyDescent="0.2">
      <c r="A6" s="12" t="s">
        <v>5</v>
      </c>
      <c r="B6" s="25">
        <v>8481680</v>
      </c>
      <c r="C6" s="25">
        <f>50.7269587966667*1000000</f>
        <v>50726958.796666697</v>
      </c>
      <c r="D6" s="25">
        <v>3928436</v>
      </c>
      <c r="E6" s="25">
        <v>2779275</v>
      </c>
      <c r="F6" s="25">
        <v>143804</v>
      </c>
      <c r="G6" s="25" t="s">
        <v>4</v>
      </c>
      <c r="H6" s="25">
        <v>3738206</v>
      </c>
      <c r="I6" s="25">
        <f>32000+329649+856464</f>
        <v>1218113</v>
      </c>
      <c r="J6" s="25">
        <v>41181154</v>
      </c>
      <c r="K6" s="25">
        <v>42424164</v>
      </c>
      <c r="L6" s="25">
        <v>50400226</v>
      </c>
      <c r="M6" s="26">
        <f>SUMIFS(B6:L6,B6:L6,"&lt;&gt;NA",$B$4:$L$4,"&lt;&gt;NA")</f>
        <v>205022016.79666668</v>
      </c>
      <c r="N6" s="24"/>
    </row>
    <row r="7" spans="1:14" x14ac:dyDescent="0.2">
      <c r="A7" s="12" t="s">
        <v>29</v>
      </c>
      <c r="B7" s="2">
        <f>IF(OR(OR(B2="",B2="NA"), OR(B$6="",B$6="NA")),"NA",B2*1000000/B$6)</f>
        <v>0</v>
      </c>
      <c r="C7" s="2">
        <f>IF(OR(OR(C2="",C2="NA"), OR(C$6="",C$6="NA")),"NA",C2*1000000/C$6)</f>
        <v>1.9713383646916178E-2</v>
      </c>
      <c r="D7" s="2">
        <v>0</v>
      </c>
      <c r="E7" s="2">
        <f t="shared" ref="E7:L7" si="0">IF(OR(OR(E2="",E2="NA"), OR(E$6="",E$6="NA")),"NA",E2*1000000/E$6)</f>
        <v>0</v>
      </c>
      <c r="F7" s="2">
        <f t="shared" si="0"/>
        <v>0</v>
      </c>
      <c r="G7" s="2" t="str">
        <f t="shared" si="0"/>
        <v>NA</v>
      </c>
      <c r="H7" s="2">
        <f t="shared" si="0"/>
        <v>0</v>
      </c>
      <c r="I7" s="2">
        <f>IF(OR(OR(I2="",I2="NA"), OR(I$6="",I$6="NA")),"NA",I2*1000000/I$6)</f>
        <v>0</v>
      </c>
      <c r="J7" s="2">
        <f t="shared" si="0"/>
        <v>0</v>
      </c>
      <c r="K7" s="2">
        <f>IF(OR(OR(K2="",K2="NA"), OR(K$6="",K$6="NA")),"NA",K2*1000000/K$6)</f>
        <v>0</v>
      </c>
      <c r="L7" s="2">
        <f t="shared" si="0"/>
        <v>5.9523542612685901E-2</v>
      </c>
      <c r="M7" s="23">
        <f>SUMIFS(B2:L2,B2:L2,"&lt;&gt;NA",$B$6:$L$6,"&lt;&gt;NA")*1000000/SUMIFS($B$6:$L$6,B2:L2,"&lt;&gt;NA",$B$6:$L$6,"&lt;&gt;NA")</f>
        <v>1.9510099756588843E-2</v>
      </c>
      <c r="N7" s="24"/>
    </row>
    <row r="8" spans="1:14" x14ac:dyDescent="0.2">
      <c r="A8" s="12" t="s">
        <v>30</v>
      </c>
      <c r="B8" s="2">
        <f>IF(OR(OR(B3="",B3="NA"), OR(B$6="",B$6="NA")),"NA",B3*1000000/B$6)</f>
        <v>0.23580234104564191</v>
      </c>
      <c r="C8" s="2">
        <f>IF(OR(OR(C3="",C3="NA"), OR(C$6="",C$6="NA")),"NA",C3*1000000/C$6)</f>
        <v>0.35484090564449122</v>
      </c>
      <c r="D8" s="2">
        <f t="shared" ref="D8:F10" si="1">IF(OR(OR(D3="",D3="NA"), OR(D$6="",D$6="NA")),"NA",D3*1000000/D$6)</f>
        <v>0.50910845944798389</v>
      </c>
      <c r="E8" s="2">
        <f t="shared" si="1"/>
        <v>0.35980606453121766</v>
      </c>
      <c r="F8" s="2">
        <f t="shared" si="1"/>
        <v>0</v>
      </c>
      <c r="G8" s="2" t="str">
        <f t="shared" ref="G8:I10" si="2">IF(OR(OR(G3="",G3="NA"), OR(G$6="",G$6="NA")),"NA",G3*1000000/G$6)</f>
        <v>NA</v>
      </c>
      <c r="H8" s="2">
        <f t="shared" si="2"/>
        <v>0</v>
      </c>
      <c r="I8" s="2">
        <f t="shared" si="2"/>
        <v>0</v>
      </c>
      <c r="J8" s="2">
        <f t="shared" ref="J8:J10" si="3">IF(OR(OR(J3="",J3="NA"), OR(J$6="",J$6="NA")),"NA",J3*1000000/J$6)</f>
        <v>0.70420561793872993</v>
      </c>
      <c r="K8" s="2">
        <f>IF(OR(OR(K3="",K3="NA"), OR(K$6="",K$6="NA")),"NA",K3*1000000/K$6)</f>
        <v>0.25928619359476357</v>
      </c>
      <c r="L8" s="2">
        <f t="shared" ref="L8:L10" si="4">IF(OR(OR(L3="",L3="NA"), OR(L$6="",L$6="NA")),"NA",L3*1000000/L$6)</f>
        <v>0.41666479828880132</v>
      </c>
      <c r="M8" s="23">
        <f>SUMIFS(B3:L3,B3:L3,"&lt;&gt;NA",$B$6:$L$6,"&lt;&gt;NA")*1000000/SUMIFS($B$6:$L$6,B3:L3,"&lt;&gt;NA",$B$6:$L$6,"&lt;&gt;NA")</f>
        <v>0.40971209488836569</v>
      </c>
      <c r="N8" s="24"/>
    </row>
    <row r="9" spans="1:14" ht="25.5" x14ac:dyDescent="0.2">
      <c r="A9" s="12" t="s">
        <v>31</v>
      </c>
      <c r="B9" s="2">
        <f t="shared" ref="B9:C10" si="5">IF(OR(OR(B4="",B4="NA"), OR(B$6="",B$6="NA")),"NA",B4*1000000/B$6)</f>
        <v>1.5327152167966724</v>
      </c>
      <c r="C9" s="2">
        <f t="shared" si="5"/>
        <v>0.63082827670131769</v>
      </c>
      <c r="D9" s="2">
        <f t="shared" si="1"/>
        <v>1.0182169188959678</v>
      </c>
      <c r="E9" s="2">
        <f t="shared" ref="E9:J9" si="6">IF(OR(OR(E4="",E4="NA"), OR(E$6="",E$6="NA")),"NA",E4*1000000/E$6)</f>
        <v>1.4392242581248706</v>
      </c>
      <c r="F9" s="2">
        <f t="shared" si="6"/>
        <v>0</v>
      </c>
      <c r="G9" s="2" t="str">
        <f t="shared" si="6"/>
        <v>NA</v>
      </c>
      <c r="H9" s="2">
        <f t="shared" si="6"/>
        <v>1.8725559800610239</v>
      </c>
      <c r="I9" s="2">
        <f t="shared" si="2"/>
        <v>2.4628256984368444</v>
      </c>
      <c r="J9" s="2">
        <f t="shared" si="6"/>
        <v>1.0441669507367375</v>
      </c>
      <c r="K9" s="2">
        <f>IF(OR(OR(K4="",K4="NA"), OR(K$6="",K$6="NA")),"NA",K4*1000000/K$6)</f>
        <v>1.1078591908139899</v>
      </c>
      <c r="L9" s="2">
        <f t="shared" si="4"/>
        <v>1.1309473096410321</v>
      </c>
      <c r="M9" s="23">
        <f>SUMIFS(B4:L4,B4:L4,"&lt;&gt;NA",$B$6:$L$6,"&lt;&gt;NA")*1000000/SUMIFS($B$6:$L$6,B4:L4,"&lt;&gt;NA",$B$6:$L$6,"&lt;&gt;NA")</f>
        <v>1.0242802372209141</v>
      </c>
      <c r="N9" s="24"/>
    </row>
    <row r="10" spans="1:14" ht="25.5" x14ac:dyDescent="0.2">
      <c r="A10" s="12" t="s">
        <v>32</v>
      </c>
      <c r="B10" s="2">
        <f t="shared" si="5"/>
        <v>0.11790117052282095</v>
      </c>
      <c r="C10" s="2">
        <f t="shared" si="5"/>
        <v>9.8566918234580886E-2</v>
      </c>
      <c r="D10" s="2">
        <f t="shared" si="1"/>
        <v>1.0182169188959678</v>
      </c>
      <c r="E10" s="2">
        <f t="shared" si="1"/>
        <v>0</v>
      </c>
      <c r="F10" s="2" t="str">
        <f t="shared" si="1"/>
        <v>NA</v>
      </c>
      <c r="G10" s="2" t="str">
        <f t="shared" ref="G10:H10" si="7">IF(OR(OR(G5="",G5="NA"), OR(G$6="",G$6="NA")),"NA",G5*1000000/G$6)</f>
        <v>NA</v>
      </c>
      <c r="H10" s="2">
        <f t="shared" si="7"/>
        <v>1.3375399857578743</v>
      </c>
      <c r="I10" s="2">
        <f t="shared" si="2"/>
        <v>0</v>
      </c>
      <c r="J10" s="2">
        <f t="shared" si="3"/>
        <v>1.1412987601075968</v>
      </c>
      <c r="K10" s="2" t="str">
        <f>IF(OR(OR(K5="",K5="NA"), OR(K$6="",K$6="NA")),"NA",K5*1000000/K$6)</f>
        <v>NA</v>
      </c>
      <c r="L10" s="2">
        <f t="shared" si="4"/>
        <v>0.198411808708953</v>
      </c>
      <c r="M10" s="23">
        <f>SUMIFS(B5:L5,B5:L5,"&lt;&gt;NA",$B$6:$L$6,"&lt;&gt;NA")*1000000/SUMIFS($B$6:$L$6,B5:L5,"&lt;&gt;NA",$B$6:$L$6,"&lt;&gt;NA")</f>
        <v>0.44320225031829019</v>
      </c>
      <c r="N10" s="24"/>
    </row>
    <row r="11" spans="1:14" ht="22.5" x14ac:dyDescent="0.2">
      <c r="A11" s="7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8"/>
    </row>
    <row r="12" spans="1:14" x14ac:dyDescent="0.2">
      <c r="A12" s="12" t="s">
        <v>6</v>
      </c>
      <c r="B12" s="13">
        <v>1</v>
      </c>
      <c r="C12" s="13">
        <v>4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 t="s">
        <v>4</v>
      </c>
      <c r="M12" s="22">
        <f>SUMIFS(B12:L12,B12:L12,"&lt;&gt;NA",$B$16:$L$16,"&lt;&gt;NA")</f>
        <v>5</v>
      </c>
    </row>
    <row r="13" spans="1:14" x14ac:dyDescent="0.2">
      <c r="A13" s="12" t="s">
        <v>48</v>
      </c>
      <c r="B13" s="2">
        <v>2500</v>
      </c>
      <c r="C13" s="2" t="s">
        <v>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 t="s">
        <v>4</v>
      </c>
      <c r="M13" s="22">
        <f>SUMIFS(B13:L13,B13:L13,"&lt;&gt;NA",$B$16:$L$16,"&lt;&gt;NA")</f>
        <v>2500</v>
      </c>
    </row>
    <row r="14" spans="1:14" x14ac:dyDescent="0.2">
      <c r="A14" s="12" t="s">
        <v>8</v>
      </c>
      <c r="B14" s="13">
        <v>7</v>
      </c>
      <c r="C14" s="13">
        <v>11</v>
      </c>
      <c r="D14" s="13">
        <v>2</v>
      </c>
      <c r="E14" s="13">
        <v>3</v>
      </c>
      <c r="F14" s="13">
        <v>0</v>
      </c>
      <c r="G14" s="13">
        <v>0</v>
      </c>
      <c r="H14" s="13">
        <v>1</v>
      </c>
      <c r="I14" s="13">
        <v>0</v>
      </c>
      <c r="J14" s="13">
        <v>4</v>
      </c>
      <c r="K14" s="13">
        <v>15</v>
      </c>
      <c r="L14" s="13" t="s">
        <v>4</v>
      </c>
      <c r="M14" s="22">
        <f>SUMIFS(B14:L14,B14:L14,"&lt;&gt;NA",$B$16:$L$16,"&lt;&gt;NA")</f>
        <v>43</v>
      </c>
    </row>
    <row r="15" spans="1:14" x14ac:dyDescent="0.2">
      <c r="A15" s="12" t="s">
        <v>49</v>
      </c>
      <c r="B15" s="2">
        <v>207.6</v>
      </c>
      <c r="C15" s="2" t="s">
        <v>4</v>
      </c>
      <c r="D15" s="2">
        <v>14.91</v>
      </c>
      <c r="E15" s="2">
        <f>28+2.9+4.5</f>
        <v>35.4</v>
      </c>
      <c r="F15" s="2">
        <v>0</v>
      </c>
      <c r="G15" s="2">
        <v>0</v>
      </c>
      <c r="H15" s="2">
        <v>200</v>
      </c>
      <c r="I15" s="2">
        <v>0</v>
      </c>
      <c r="J15" s="2">
        <v>134.54</v>
      </c>
      <c r="K15" s="2">
        <v>3361.15</v>
      </c>
      <c r="L15" s="2" t="s">
        <v>4</v>
      </c>
      <c r="M15" s="22">
        <f>SUMIFS(B15:L15,B15:L15,"&lt;&gt;NA",$B$16:$L$16,"&lt;&gt;NA")</f>
        <v>3953.6</v>
      </c>
    </row>
    <row r="16" spans="1:14" x14ac:dyDescent="0.2">
      <c r="A16" s="12" t="s">
        <v>10</v>
      </c>
      <c r="B16" s="2">
        <v>701.64289199999996</v>
      </c>
      <c r="C16" s="2">
        <v>248.03510468238099</v>
      </c>
      <c r="D16" s="2">
        <v>29.16</v>
      </c>
      <c r="E16" s="2">
        <v>9.3000000000000007</v>
      </c>
      <c r="F16" s="2">
        <v>0.62026000000000003</v>
      </c>
      <c r="G16" s="2" t="s">
        <v>4</v>
      </c>
      <c r="H16" s="2">
        <v>57.3</v>
      </c>
      <c r="I16" s="2">
        <f>4.287+8.71</f>
        <v>12.997</v>
      </c>
      <c r="J16" s="2">
        <v>684</v>
      </c>
      <c r="K16" s="2">
        <v>212.1</v>
      </c>
      <c r="L16" s="2" t="s">
        <v>4</v>
      </c>
      <c r="M16" s="22">
        <f>SUMIFS(B16:L16,B15:L15,"&lt;&gt;NA")</f>
        <v>1707.1201519999997</v>
      </c>
    </row>
    <row r="17" spans="1:14" ht="25.5" x14ac:dyDescent="0.2">
      <c r="A17" s="12" t="s">
        <v>33</v>
      </c>
      <c r="B17" s="2">
        <f t="shared" ref="B17:L17" si="8">IF(OR(OR(B12="",B12="NA"),OR(B$16="", B$16="NA")),"NA", B12*100/B$16)</f>
        <v>0.14252264384087854</v>
      </c>
      <c r="C17" s="2">
        <f t="shared" si="8"/>
        <v>1.612674949831058</v>
      </c>
      <c r="D17" s="2">
        <f t="shared" si="8"/>
        <v>0</v>
      </c>
      <c r="E17" s="2">
        <f t="shared" si="8"/>
        <v>0</v>
      </c>
      <c r="F17" s="2">
        <f t="shared" si="8"/>
        <v>0</v>
      </c>
      <c r="G17" s="2" t="str">
        <f t="shared" si="8"/>
        <v>NA</v>
      </c>
      <c r="H17" s="2">
        <f t="shared" si="8"/>
        <v>0</v>
      </c>
      <c r="I17" s="2">
        <f>IF(OR(OR(I12="",I12="NA"),OR(I$16="", I$16="NA")),"NA", I12*100/I$16)</f>
        <v>0</v>
      </c>
      <c r="J17" s="2">
        <f t="shared" si="8"/>
        <v>0</v>
      </c>
      <c r="K17" s="2">
        <f>IF(OR(OR(K12="",K12="NA"),OR(K$16="", K$16="NA")),"NA", K12*100/K$16)</f>
        <v>0</v>
      </c>
      <c r="L17" s="2" t="str">
        <f t="shared" si="8"/>
        <v>NA</v>
      </c>
      <c r="M17" s="23">
        <f>SUMIFS(B12:L12,B12:L12,"&lt;&gt;NA",$B$16:$L$16,"&lt;&gt;NA")*100/SUMIFS($B$16:$L$16,B12:L12,"&lt;&gt;NA",$B$16:$L$16,"&lt;&gt;NA")</f>
        <v>0.25573416652774089</v>
      </c>
      <c r="N17" s="24"/>
    </row>
    <row r="18" spans="1:14" ht="25.5" x14ac:dyDescent="0.2">
      <c r="A18" s="12" t="s">
        <v>34</v>
      </c>
      <c r="B18" s="2">
        <f t="shared" ref="B18:C20" si="9">IF(OR(OR(B13="",B13="NA"),OR(B$16="", B$16="NA")),"NA", B13*100/B$16)</f>
        <v>356.30660960219637</v>
      </c>
      <c r="C18" s="2" t="str">
        <f t="shared" si="9"/>
        <v>NA</v>
      </c>
      <c r="D18" s="2">
        <f t="shared" ref="D18:D20" si="10">IF(OR(OR(D13="",D13="NA"),OR(D$16="", D$16="NA")),"NA", D13*100/D$16)</f>
        <v>0</v>
      </c>
      <c r="E18" s="2">
        <f t="shared" ref="E18:L20" si="11">IF(OR(OR(E13="",E13="NA"),OR(E$16="", E$16="NA")),"NA", E13*100/E$16)</f>
        <v>0</v>
      </c>
      <c r="F18" s="2">
        <f t="shared" si="11"/>
        <v>0</v>
      </c>
      <c r="G18" s="2" t="str">
        <f t="shared" si="11"/>
        <v>NA</v>
      </c>
      <c r="H18" s="2">
        <f t="shared" si="11"/>
        <v>0</v>
      </c>
      <c r="I18" s="2">
        <f t="shared" si="11"/>
        <v>0</v>
      </c>
      <c r="J18" s="2">
        <f t="shared" si="11"/>
        <v>0</v>
      </c>
      <c r="K18" s="2">
        <f t="shared" si="11"/>
        <v>0</v>
      </c>
      <c r="L18" s="2" t="str">
        <f t="shared" si="11"/>
        <v>NA</v>
      </c>
      <c r="M18" s="23">
        <f>SUMIFS(B13:L13,B13:L13,"&lt;&gt;NA",$B$16:$L$16,"&lt;&gt;NA")*100/SUMIFS($B$16:$L$16,B13:L13,"&lt;&gt;NA",$B$16:$L$16,"&lt;&gt;NA")</f>
        <v>146.44546238125602</v>
      </c>
      <c r="N18" s="24"/>
    </row>
    <row r="19" spans="1:14" ht="25.5" x14ac:dyDescent="0.2">
      <c r="A19" s="12" t="s">
        <v>35</v>
      </c>
      <c r="B19" s="2">
        <f t="shared" si="9"/>
        <v>0.99765850688614977</v>
      </c>
      <c r="C19" s="2">
        <f t="shared" si="9"/>
        <v>4.4348561120354093</v>
      </c>
      <c r="D19" s="2">
        <f t="shared" si="10"/>
        <v>6.8587105624142657</v>
      </c>
      <c r="E19" s="2">
        <f t="shared" si="11"/>
        <v>32.258064516129032</v>
      </c>
      <c r="F19" s="2">
        <f t="shared" si="11"/>
        <v>0</v>
      </c>
      <c r="G19" s="2" t="str">
        <f t="shared" si="11"/>
        <v>NA</v>
      </c>
      <c r="H19" s="2">
        <f t="shared" si="11"/>
        <v>1.7452006980802792</v>
      </c>
      <c r="I19" s="2">
        <f t="shared" si="11"/>
        <v>0</v>
      </c>
      <c r="J19" s="2">
        <f t="shared" si="11"/>
        <v>0.58479532163742687</v>
      </c>
      <c r="K19" s="2">
        <f>IF(OR(OR(K14="",K14="NA"),OR(K$16="", K$16="NA")),"NA", K14*100/K$16)</f>
        <v>7.0721357850070721</v>
      </c>
      <c r="L19" s="2" t="str">
        <f t="shared" si="11"/>
        <v>NA</v>
      </c>
      <c r="M19" s="23">
        <f>SUMIFS(B14:L14,B14:L14,"&lt;&gt;NA",$B$16:$L$16,"&lt;&gt;NA")*100/SUMIFS($B$16:$L$16,B14:L14,"&lt;&gt;NA",$B$16:$L$16,"&lt;&gt;NA")</f>
        <v>2.1993138321385719</v>
      </c>
      <c r="N19" s="24"/>
    </row>
    <row r="20" spans="1:14" ht="25.5" x14ac:dyDescent="0.2">
      <c r="A20" s="12" t="s">
        <v>36</v>
      </c>
      <c r="B20" s="2">
        <f t="shared" si="9"/>
        <v>29.587700861366386</v>
      </c>
      <c r="C20" s="2" t="str">
        <f t="shared" si="9"/>
        <v>NA</v>
      </c>
      <c r="D20" s="2">
        <f t="shared" si="10"/>
        <v>51.131687242798357</v>
      </c>
      <c r="E20" s="2">
        <f t="shared" si="11"/>
        <v>380.64516129032256</v>
      </c>
      <c r="F20" s="2">
        <f t="shared" si="11"/>
        <v>0</v>
      </c>
      <c r="G20" s="2" t="str">
        <f t="shared" si="11"/>
        <v>NA</v>
      </c>
      <c r="H20" s="2">
        <f t="shared" si="11"/>
        <v>349.04013961605585</v>
      </c>
      <c r="I20" s="2">
        <f t="shared" si="11"/>
        <v>0</v>
      </c>
      <c r="J20" s="2">
        <f t="shared" si="11"/>
        <v>19.669590643274855</v>
      </c>
      <c r="K20" s="2">
        <f>IF(OR(OR(K15="",K15="NA"),OR(K$16="", K$16="NA")),"NA", K15*100/K$16)</f>
        <v>1584.7006129184347</v>
      </c>
      <c r="L20" s="2" t="str">
        <f t="shared" si="11"/>
        <v>NA</v>
      </c>
      <c r="M20" s="23">
        <f>SUMIFS(B15:L15,B15:L15,"&lt;&gt;NA",$B$16:$L$16,"&lt;&gt;NA")*100/SUMIFS($B$16:$L$16,B15:L15,"&lt;&gt;NA",$B$16:$L$16,"&lt;&gt;NA")</f>
        <v>231.59471202821351</v>
      </c>
      <c r="N20" s="24"/>
    </row>
    <row r="21" spans="1:14" ht="22.5" x14ac:dyDescent="0.2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"/>
    </row>
    <row r="22" spans="1:14" x14ac:dyDescent="0.2">
      <c r="A22" s="12" t="s">
        <v>11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1</v>
      </c>
      <c r="M22" s="22">
        <f>SUMIFS(B22:L22,B22:L22,"&lt;&gt;NA",$B$26:$L$26,"&lt;&gt;NA")</f>
        <v>1</v>
      </c>
    </row>
    <row r="23" spans="1:14" x14ac:dyDescent="0.2">
      <c r="A23" s="12" t="s">
        <v>12</v>
      </c>
      <c r="B23" s="13">
        <v>0</v>
      </c>
      <c r="C23" s="13">
        <v>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2</v>
      </c>
      <c r="L23" s="13">
        <v>2</v>
      </c>
      <c r="M23" s="22">
        <f>SUMIFS(B23:L23,B23:L23,"&lt;&gt;NA",$B$26:$L$26,"&lt;&gt;NA")</f>
        <v>4</v>
      </c>
    </row>
    <row r="24" spans="1:14" x14ac:dyDescent="0.2">
      <c r="A24" s="12" t="s">
        <v>13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22">
        <f>SUMIFS(B24:L24,B24:L24,"&lt;&gt;NA",$B$26:$L$26,"&lt;&gt;NA")</f>
        <v>0</v>
      </c>
    </row>
    <row r="25" spans="1:14" x14ac:dyDescent="0.2">
      <c r="A25" s="12" t="s">
        <v>14</v>
      </c>
      <c r="B25" s="13">
        <v>0</v>
      </c>
      <c r="C25" s="13">
        <v>1</v>
      </c>
      <c r="D25" s="13">
        <v>1</v>
      </c>
      <c r="E25" s="13">
        <v>0</v>
      </c>
      <c r="F25" s="13">
        <v>0</v>
      </c>
      <c r="G25" s="13">
        <v>0</v>
      </c>
      <c r="H25" s="13">
        <v>1</v>
      </c>
      <c r="I25" s="13">
        <v>0</v>
      </c>
      <c r="J25" s="13">
        <v>0</v>
      </c>
      <c r="K25" s="13">
        <v>19</v>
      </c>
      <c r="L25" s="13">
        <v>9</v>
      </c>
      <c r="M25" s="22">
        <f>SUMIFS(B25:L25,B25:L25,"&lt;&gt;NA",$B$26:$L$26,"&lt;&gt;NA")</f>
        <v>12</v>
      </c>
    </row>
    <row r="26" spans="1:14" x14ac:dyDescent="0.2">
      <c r="A26" s="12" t="s">
        <v>15</v>
      </c>
      <c r="B26" s="13">
        <v>137</v>
      </c>
      <c r="C26" s="13">
        <v>189</v>
      </c>
      <c r="D26" s="13">
        <v>9.92</v>
      </c>
      <c r="E26" s="13">
        <v>27.2</v>
      </c>
      <c r="F26" s="13">
        <v>2</v>
      </c>
      <c r="G26" s="13" t="s">
        <v>4</v>
      </c>
      <c r="H26" s="13">
        <v>152</v>
      </c>
      <c r="I26" s="13">
        <v>6</v>
      </c>
      <c r="J26" s="13">
        <v>88</v>
      </c>
      <c r="K26" s="13" t="s">
        <v>4</v>
      </c>
      <c r="L26" s="13">
        <v>1811</v>
      </c>
      <c r="M26" s="22">
        <f>SUMIFS(B26:L26,B22:L22,"&lt;&gt;NA",$B$22:$L$22,"&lt;&gt;NA")</f>
        <v>2422.12</v>
      </c>
    </row>
    <row r="27" spans="1:14" ht="16.899999999999999" customHeight="1" x14ac:dyDescent="0.2">
      <c r="A27" s="12" t="s">
        <v>37</v>
      </c>
      <c r="B27" s="2">
        <f t="shared" ref="B27:L27" si="12">IF(OR(OR(B22="",B22="NA"),OR(B$26="",B$26="NA")),"NA",B22*100/B$26)</f>
        <v>0</v>
      </c>
      <c r="C27" s="2">
        <f t="shared" si="12"/>
        <v>0</v>
      </c>
      <c r="D27" s="2">
        <f t="shared" si="12"/>
        <v>0</v>
      </c>
      <c r="E27" s="2">
        <f t="shared" si="12"/>
        <v>0</v>
      </c>
      <c r="F27" s="2">
        <f t="shared" si="12"/>
        <v>0</v>
      </c>
      <c r="G27" s="2" t="str">
        <f t="shared" si="12"/>
        <v>NA</v>
      </c>
      <c r="H27" s="2">
        <f t="shared" si="12"/>
        <v>0</v>
      </c>
      <c r="I27" s="2">
        <f>IF(OR(OR(I22="",I22="NA"),OR(I$26="",I$26="NA")),"NA",I22*100/I$26)</f>
        <v>0</v>
      </c>
      <c r="J27" s="2">
        <f t="shared" si="12"/>
        <v>0</v>
      </c>
      <c r="K27" s="2" t="str">
        <f>IF(OR(OR(K22="",K22="NA"),OR(K$26="",K$26="NA")),"NA",K22*100/K$26)</f>
        <v>NA</v>
      </c>
      <c r="L27" s="2">
        <f t="shared" si="12"/>
        <v>5.5218111540585313E-2</v>
      </c>
      <c r="M27" s="23">
        <f>SUMIFS(B22:L22,B22:L22,"&lt;&gt;NA",$B$26:$L$26,"&lt;&gt;NA")*100/SUMIFS($B$26:$L$26,B22:L22,"&lt;&gt;NA",$B$26:$L$26,"&lt;&gt;NA")</f>
        <v>4.1286146020841248E-2</v>
      </c>
      <c r="N27" s="24"/>
    </row>
    <row r="28" spans="1:14" ht="25.5" x14ac:dyDescent="0.2">
      <c r="A28" s="12" t="s">
        <v>38</v>
      </c>
      <c r="B28" s="2">
        <f t="shared" ref="B28:C30" si="13">IF(OR(OR(B23="",B23="NA"),OR(B$26="",B$26="NA")),"NA",B23*100/B$26)</f>
        <v>0</v>
      </c>
      <c r="C28" s="2">
        <f t="shared" si="13"/>
        <v>1.0582010582010581</v>
      </c>
      <c r="D28" s="2">
        <f t="shared" ref="D28:K30" si="14">IF(OR(OR(D23="",D23="NA"),OR(D$26="",D$26="NA")),"NA",D23*100/D$26)</f>
        <v>0</v>
      </c>
      <c r="E28" s="2">
        <f t="shared" si="14"/>
        <v>0</v>
      </c>
      <c r="F28" s="2">
        <f t="shared" si="14"/>
        <v>0</v>
      </c>
      <c r="G28" s="2" t="str">
        <f t="shared" si="14"/>
        <v>NA</v>
      </c>
      <c r="H28" s="2">
        <f t="shared" si="14"/>
        <v>0</v>
      </c>
      <c r="I28" s="2">
        <f t="shared" si="14"/>
        <v>0</v>
      </c>
      <c r="J28" s="2">
        <f t="shared" si="14"/>
        <v>0</v>
      </c>
      <c r="K28" s="2" t="str">
        <f t="shared" si="14"/>
        <v>NA</v>
      </c>
      <c r="L28" s="2">
        <f t="shared" ref="L28" si="15">IF(OR(OR(L23="",L23="NA"),OR(L$26="",L$26="NA")),"NA",L23*100/L$26)</f>
        <v>0.11043622308117063</v>
      </c>
      <c r="M28" s="23">
        <f>SUMIFS(B23:L23,B23:L23,"&lt;&gt;NA",$B$26:$L$26,"&lt;&gt;NA")*100/SUMIFS($B$26:$L$26,B23:L23,"&lt;&gt;NA",$B$26:$L$26,"&lt;&gt;NA")</f>
        <v>0.16514458408336499</v>
      </c>
      <c r="N28" s="24"/>
    </row>
    <row r="29" spans="1:14" x14ac:dyDescent="0.2">
      <c r="A29" s="12" t="s">
        <v>39</v>
      </c>
      <c r="B29" s="2">
        <f t="shared" si="13"/>
        <v>0</v>
      </c>
      <c r="C29" s="2">
        <f t="shared" si="13"/>
        <v>0</v>
      </c>
      <c r="D29" s="2">
        <f t="shared" ref="D29:J29" si="16">IF(OR(OR(D24="",D24="NA"),OR(D$26="",D$26="NA")),"NA",D24*100/D$26)</f>
        <v>0</v>
      </c>
      <c r="E29" s="2">
        <f t="shared" si="16"/>
        <v>0</v>
      </c>
      <c r="F29" s="2">
        <f t="shared" si="16"/>
        <v>0</v>
      </c>
      <c r="G29" s="2" t="str">
        <f t="shared" si="16"/>
        <v>NA</v>
      </c>
      <c r="H29" s="2">
        <f t="shared" si="16"/>
        <v>0</v>
      </c>
      <c r="I29" s="2">
        <f t="shared" si="14"/>
        <v>0</v>
      </c>
      <c r="J29" s="2">
        <f t="shared" si="16"/>
        <v>0</v>
      </c>
      <c r="K29" s="2" t="str">
        <f t="shared" si="14"/>
        <v>NA</v>
      </c>
      <c r="L29" s="2">
        <f t="shared" ref="L29" si="17">IF(OR(OR(L24="",L24="NA"),OR(L$26="",L$26="NA")),"NA",L24*100/L$26)</f>
        <v>0</v>
      </c>
      <c r="M29" s="23">
        <f>SUMIFS(B24:L24,B24:L24,"&lt;&gt;NA",$B$26:$L$26,"&lt;&gt;NA")*100/SUMIFS($B$26:$L$26,B24:L24,"&lt;&gt;NA",$B$26:$L$26,"&lt;&gt;NA")</f>
        <v>0</v>
      </c>
      <c r="N29" s="24"/>
    </row>
    <row r="30" spans="1:14" ht="25.5" x14ac:dyDescent="0.2">
      <c r="A30" s="12" t="s">
        <v>40</v>
      </c>
      <c r="B30" s="2">
        <f t="shared" si="13"/>
        <v>0</v>
      </c>
      <c r="C30" s="2">
        <f t="shared" si="13"/>
        <v>0.52910052910052907</v>
      </c>
      <c r="D30" s="2">
        <f t="shared" ref="D30:J30" si="18">IF(OR(OR(D25="",D25="NA"),OR(D$26="",D$26="NA")),"NA",D25*100/D$26)</f>
        <v>10.080645161290322</v>
      </c>
      <c r="E30" s="2">
        <f t="shared" si="18"/>
        <v>0</v>
      </c>
      <c r="F30" s="2">
        <f t="shared" si="18"/>
        <v>0</v>
      </c>
      <c r="G30" s="2" t="str">
        <f t="shared" si="18"/>
        <v>NA</v>
      </c>
      <c r="H30" s="2">
        <f t="shared" si="18"/>
        <v>0.65789473684210531</v>
      </c>
      <c r="I30" s="2">
        <f t="shared" si="14"/>
        <v>0</v>
      </c>
      <c r="J30" s="2">
        <f t="shared" si="18"/>
        <v>0</v>
      </c>
      <c r="K30" s="2" t="str">
        <f t="shared" si="14"/>
        <v>NA</v>
      </c>
      <c r="L30" s="2">
        <f t="shared" ref="L30" si="19">IF(OR(OR(L25="",L25="NA"),OR(L$26="",L$26="NA")),"NA",L25*100/L$26)</f>
        <v>0.49696300386526782</v>
      </c>
      <c r="M30" s="23">
        <f>SUMIFS(B25:L25,B25:L25,"&lt;&gt;NA",$B$26:$L$26,"&lt;&gt;NA")*100/SUMIFS($B$26:$L$26,B25:L25,"&lt;&gt;NA",$B$26:$L$26,"&lt;&gt;NA")</f>
        <v>0.49543375225009501</v>
      </c>
      <c r="N30" s="24"/>
    </row>
    <row r="31" spans="1:14" ht="22.5" x14ac:dyDescent="0.2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8"/>
    </row>
    <row r="32" spans="1:14" x14ac:dyDescent="0.2">
      <c r="A32" s="12" t="s">
        <v>16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22">
        <f>SUMIFS(B32:L32,B32:L32,"&lt;&gt;NA",$B$34:$L$34,"&lt;&gt;NA")</f>
        <v>0</v>
      </c>
    </row>
    <row r="33" spans="1:13" ht="34.15" customHeight="1" x14ac:dyDescent="0.2">
      <c r="A33" s="12" t="s">
        <v>17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5</v>
      </c>
      <c r="L33" s="13">
        <v>0</v>
      </c>
      <c r="M33" s="22">
        <f>SUMIFS(B33:L33,B33:L33,"&lt;&gt;NA",$B$34:$L$34,"&lt;&gt;NA")</f>
        <v>5</v>
      </c>
    </row>
    <row r="34" spans="1:13" x14ac:dyDescent="0.2">
      <c r="A34" s="12" t="s">
        <v>18</v>
      </c>
      <c r="B34" s="13">
        <v>119</v>
      </c>
      <c r="C34" s="13">
        <v>144</v>
      </c>
      <c r="D34" s="13">
        <v>43</v>
      </c>
      <c r="E34" s="13">
        <v>2</v>
      </c>
      <c r="F34" s="13">
        <v>7</v>
      </c>
      <c r="G34" s="13" t="s">
        <v>4</v>
      </c>
      <c r="H34" s="13">
        <v>30</v>
      </c>
      <c r="I34" s="13">
        <v>17</v>
      </c>
      <c r="J34" s="13">
        <v>211</v>
      </c>
      <c r="K34" s="13">
        <v>55</v>
      </c>
      <c r="L34" s="13">
        <v>421</v>
      </c>
      <c r="M34" s="22">
        <f>SUMIFS(B34:L34,B33:L33,"&lt;&gt;NA",$B$33:$L$33,"&lt;&gt;NA")</f>
        <v>1049</v>
      </c>
    </row>
    <row r="35" spans="1:13" ht="25.5" x14ac:dyDescent="0.2">
      <c r="A35" s="12" t="s">
        <v>41</v>
      </c>
      <c r="B35" s="2">
        <f t="shared" ref="B35:L35" si="20">IF(OR(OR(B32="",B32="NA"),OR(B$34="", B$34="NA")),"NA",B32*100/B$34)</f>
        <v>0</v>
      </c>
      <c r="C35" s="2">
        <f t="shared" si="20"/>
        <v>0</v>
      </c>
      <c r="D35" s="2">
        <f t="shared" si="20"/>
        <v>0</v>
      </c>
      <c r="E35" s="2">
        <f t="shared" si="20"/>
        <v>0</v>
      </c>
      <c r="F35" s="2">
        <f t="shared" si="20"/>
        <v>0</v>
      </c>
      <c r="G35" s="2" t="str">
        <f t="shared" si="20"/>
        <v>NA</v>
      </c>
      <c r="H35" s="2">
        <f t="shared" si="20"/>
        <v>0</v>
      </c>
      <c r="I35" s="2">
        <f>IF(OR(OR(I32="",I32="NA"),OR(I$34="", I$34="NA")),"NA",I32*100/I$34)</f>
        <v>0</v>
      </c>
      <c r="J35" s="2">
        <f t="shared" si="20"/>
        <v>0</v>
      </c>
      <c r="K35" s="2">
        <f>IF(OR(OR(K32="",K32="NA"),OR(K$34="", K$34="NA")),"NA",K32*100/K$34)</f>
        <v>0</v>
      </c>
      <c r="L35" s="2">
        <f t="shared" si="20"/>
        <v>0</v>
      </c>
      <c r="M35" s="23">
        <f>SUMIFS(B32:L32,B32:L32,"&lt;&gt;NA",$B$34:$L$34,"&lt;&gt;NA")*100/SUMIFS($B$34:$L$34,B32:L32,"&lt;&gt;NA",$B$34:$L$34,"&lt;&gt;NA")</f>
        <v>0</v>
      </c>
    </row>
    <row r="36" spans="1:13" ht="25.5" x14ac:dyDescent="0.2">
      <c r="A36" s="12" t="s">
        <v>42</v>
      </c>
      <c r="B36" s="2">
        <f t="shared" ref="B36:L36" si="21">IF(OR(OR(B33="",B33="NA"),OR(B$34="", B$34="NA")),"NA",B33*100/B$34)</f>
        <v>0</v>
      </c>
      <c r="C36" s="2">
        <f t="shared" si="21"/>
        <v>0</v>
      </c>
      <c r="D36" s="2">
        <f t="shared" si="21"/>
        <v>0</v>
      </c>
      <c r="E36" s="2">
        <f t="shared" si="21"/>
        <v>0</v>
      </c>
      <c r="F36" s="2">
        <f t="shared" si="21"/>
        <v>0</v>
      </c>
      <c r="G36" s="2" t="str">
        <f t="shared" si="21"/>
        <v>NA</v>
      </c>
      <c r="H36" s="2">
        <f t="shared" si="21"/>
        <v>0</v>
      </c>
      <c r="I36" s="2">
        <f>IF(OR(OR(I33="",I33="NA"),OR(I$34="", I$34="NA")),"NA",I33*100/I$34)</f>
        <v>0</v>
      </c>
      <c r="J36" s="2">
        <f t="shared" si="21"/>
        <v>0</v>
      </c>
      <c r="K36" s="2">
        <f>IF(OR(OR(K33="",K33="NA"),OR(K$34="", K$34="NA")),"NA",K33*100/K$34)</f>
        <v>9.0909090909090917</v>
      </c>
      <c r="L36" s="2">
        <f t="shared" si="21"/>
        <v>0</v>
      </c>
      <c r="M36" s="23">
        <f>SUMIFS(B33:L33,B33:L33,"&lt;&gt;NA",$B$34:$L$34,"&lt;&gt;NA")*100/SUMIFS($B$34:$L$34,B33:L33,"&lt;&gt;NA",$B$34:$L$34,"&lt;&gt;NA")</f>
        <v>0.47664442326024786</v>
      </c>
    </row>
  </sheetData>
  <dataValidations count="1">
    <dataValidation type="list" allowBlank="1" showInputMessage="1" showErrorMessage="1" sqref="B1:L1" xr:uid="{AF7C1101-CD0E-40E7-AA83-B6003AFADC10}">
      <formula1>"Australia,Brazil,Canada,Denmark,Ireland,Mexico,Netherlands,New Zealand,Norway,UK,USA"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CFB4F-96B9-4A28-9F30-03F021B70AAB}">
  <dimension ref="A1:K39"/>
  <sheetViews>
    <sheetView zoomScale="70" zoomScaleNormal="70" workbookViewId="0">
      <selection activeCell="C12" sqref="C12"/>
    </sheetView>
  </sheetViews>
  <sheetFormatPr defaultRowHeight="14.25" x14ac:dyDescent="0.2"/>
  <cols>
    <col min="1" max="1" width="32.7109375" style="5" bestFit="1" customWidth="1"/>
    <col min="2" max="11" width="14.42578125" style="5" customWidth="1"/>
    <col min="12" max="16384" width="9.140625" style="1"/>
  </cols>
  <sheetData>
    <row r="1" spans="1:11" ht="22.5" x14ac:dyDescent="0.2">
      <c r="A1" s="7" t="s">
        <v>43</v>
      </c>
      <c r="B1" s="8">
        <v>2009</v>
      </c>
      <c r="C1" s="8">
        <v>2010</v>
      </c>
      <c r="D1" s="8">
        <v>2011</v>
      </c>
      <c r="E1" s="8">
        <v>2012</v>
      </c>
      <c r="F1" s="8">
        <v>2013</v>
      </c>
      <c r="G1" s="8">
        <v>2014</v>
      </c>
      <c r="H1" s="8">
        <v>2015</v>
      </c>
      <c r="I1" s="8">
        <v>2016</v>
      </c>
      <c r="J1" s="8">
        <v>2017</v>
      </c>
      <c r="K1" s="8">
        <v>2018</v>
      </c>
    </row>
    <row r="2" spans="1:11" x14ac:dyDescent="0.2">
      <c r="A2" s="12" t="s">
        <v>0</v>
      </c>
      <c r="B2" s="16">
        <f>Consolidado_benchmark_1!G2</f>
        <v>5</v>
      </c>
      <c r="C2" s="16">
        <f>Consolidado_benchmark_1!M2</f>
        <v>12</v>
      </c>
      <c r="D2" s="16">
        <f>Consolidado_benchmark_1!S2</f>
        <v>6</v>
      </c>
      <c r="E2" s="16">
        <f>Consolidado_benchmark_1!Y2</f>
        <v>6</v>
      </c>
      <c r="F2" s="16">
        <f>Consolidado_benchmark_1!AE2</f>
        <v>4</v>
      </c>
      <c r="G2" s="16">
        <f>Consolidado_benchmark_1!AK2</f>
        <v>3</v>
      </c>
      <c r="H2" s="16">
        <f>Consolidado_benchmark_1!AQ2</f>
        <v>2</v>
      </c>
      <c r="I2" s="16">
        <f>Consolidado_benchmark_1!AW2</f>
        <v>2</v>
      </c>
      <c r="J2" s="16">
        <f>Consolidado_benchmark_1!BC2</f>
        <v>2</v>
      </c>
      <c r="K2" s="16">
        <f>Consolidado_benchmark_2!AY2</f>
        <v>1</v>
      </c>
    </row>
    <row r="3" spans="1:11" x14ac:dyDescent="0.2">
      <c r="A3" s="12" t="s">
        <v>1</v>
      </c>
      <c r="B3" s="16">
        <f>Consolidado_benchmark_1!G3</f>
        <v>143</v>
      </c>
      <c r="C3" s="16">
        <f>Consolidado_benchmark_1!M3</f>
        <v>158</v>
      </c>
      <c r="D3" s="16">
        <f>Consolidado_benchmark_1!S3</f>
        <v>105</v>
      </c>
      <c r="E3" s="16">
        <f>Consolidado_benchmark_1!Y3</f>
        <v>129</v>
      </c>
      <c r="F3" s="16">
        <f>Consolidado_benchmark_1!AE3</f>
        <v>105</v>
      </c>
      <c r="G3" s="16">
        <f>Consolidado_benchmark_1!AK3</f>
        <v>90</v>
      </c>
      <c r="H3" s="16">
        <f>Consolidado_benchmark_1!AQ3</f>
        <v>108</v>
      </c>
      <c r="I3" s="16">
        <f>Consolidado_benchmark_1!AW3</f>
        <v>73</v>
      </c>
      <c r="J3" s="16">
        <f>Consolidado_benchmark_1!BC3</f>
        <v>67</v>
      </c>
      <c r="K3" s="16">
        <f>Consolidado_benchmark_2!AY3</f>
        <v>74</v>
      </c>
    </row>
    <row r="4" spans="1:11" x14ac:dyDescent="0.2">
      <c r="A4" s="12" t="s">
        <v>2</v>
      </c>
      <c r="B4" s="16">
        <f>Consolidado_benchmark_1!G4</f>
        <v>314</v>
      </c>
      <c r="C4" s="16">
        <f>Consolidado_benchmark_1!M4</f>
        <v>290</v>
      </c>
      <c r="D4" s="16">
        <f>Consolidado_benchmark_1!S4</f>
        <v>263</v>
      </c>
      <c r="E4" s="16">
        <f>Consolidado_benchmark_1!Y4</f>
        <v>186</v>
      </c>
      <c r="F4" s="16">
        <f>Consolidado_benchmark_1!AE4</f>
        <v>283</v>
      </c>
      <c r="G4" s="16">
        <f>Consolidado_benchmark_1!AK4</f>
        <v>336</v>
      </c>
      <c r="H4" s="16">
        <f>Consolidado_benchmark_1!AQ4</f>
        <v>219</v>
      </c>
      <c r="I4" s="16">
        <f>Consolidado_benchmark_1!AW4</f>
        <v>225</v>
      </c>
      <c r="J4" s="16">
        <f>Consolidado_benchmark_1!BC4</f>
        <v>187</v>
      </c>
      <c r="K4" s="16">
        <f>Consolidado_benchmark_2!AY4</f>
        <v>195</v>
      </c>
    </row>
    <row r="5" spans="1:11" x14ac:dyDescent="0.2">
      <c r="A5" s="12" t="s">
        <v>3</v>
      </c>
      <c r="B5" s="16">
        <f>Consolidado_benchmark_1!G5</f>
        <v>142</v>
      </c>
      <c r="C5" s="16">
        <f>Consolidado_benchmark_1!M5</f>
        <v>146</v>
      </c>
      <c r="D5" s="16">
        <f>Consolidado_benchmark_1!S5</f>
        <v>155</v>
      </c>
      <c r="E5" s="16">
        <f>Consolidado_benchmark_1!Y5</f>
        <v>137</v>
      </c>
      <c r="F5" s="16">
        <f>Consolidado_benchmark_1!AE5</f>
        <v>141</v>
      </c>
      <c r="G5" s="16">
        <f>Consolidado_benchmark_1!AK5</f>
        <v>131</v>
      </c>
      <c r="H5" s="16">
        <f>Consolidado_benchmark_1!AQ5</f>
        <v>98</v>
      </c>
      <c r="I5" s="16">
        <f>Consolidado_benchmark_1!AW5</f>
        <v>55</v>
      </c>
      <c r="J5" s="16">
        <f>Consolidado_benchmark_1!BC5</f>
        <v>54</v>
      </c>
      <c r="K5" s="16">
        <f>Consolidado_benchmark_2!AY5</f>
        <v>55</v>
      </c>
    </row>
    <row r="6" spans="1:11" x14ac:dyDescent="0.2">
      <c r="A6" s="12" t="s">
        <v>5</v>
      </c>
      <c r="B6" s="16">
        <f>Consolidado_benchmark_1!G6</f>
        <v>250430009</v>
      </c>
      <c r="C6" s="16">
        <f>Consolidado_benchmark_1!M6</f>
        <v>303618274</v>
      </c>
      <c r="D6" s="16">
        <f>Consolidado_benchmark_1!S6</f>
        <v>244912881</v>
      </c>
      <c r="E6" s="16">
        <f>Consolidado_benchmark_1!Y6</f>
        <v>246541870</v>
      </c>
      <c r="F6" s="16">
        <f>Consolidado_benchmark_1!AE6</f>
        <v>250529601</v>
      </c>
      <c r="G6" s="16">
        <f>Consolidado_benchmark_1!AK6</f>
        <v>259743389</v>
      </c>
      <c r="H6" s="16">
        <f>Consolidado_benchmark_1!AQ6</f>
        <v>228172572</v>
      </c>
      <c r="I6" s="16">
        <f>Consolidado_benchmark_1!AW6</f>
        <v>183680205</v>
      </c>
      <c r="J6" s="16">
        <f>Consolidado_benchmark_1!BC6</f>
        <v>173821664</v>
      </c>
      <c r="K6" s="16">
        <f>Consolidado_benchmark_2!AY6</f>
        <v>108280118</v>
      </c>
    </row>
    <row r="7" spans="1:11" x14ac:dyDescent="0.2">
      <c r="A7" s="12" t="s">
        <v>29</v>
      </c>
      <c r="B7" s="17">
        <f>Consolidado_benchmark_1!G7</f>
        <v>1.9965658348876231E-2</v>
      </c>
      <c r="C7" s="17">
        <f>Consolidado_benchmark_1!M7</f>
        <v>3.9523312750272731E-2</v>
      </c>
      <c r="D7" s="17">
        <f>Consolidado_benchmark_1!S7</f>
        <v>2.4498507287577086E-2</v>
      </c>
      <c r="E7" s="17">
        <f>Consolidado_benchmark_1!Y7</f>
        <v>2.4336637018288212E-2</v>
      </c>
      <c r="F7" s="17">
        <f>Consolidado_benchmark_1!AE7</f>
        <v>1.5966177186383657E-2</v>
      </c>
      <c r="G7" s="17">
        <f>Consolidado_benchmark_1!AK7</f>
        <v>1.1549860851318915E-2</v>
      </c>
      <c r="H7" s="17">
        <f>Consolidado_benchmark_1!AQ7</f>
        <v>8.7652954185922054E-3</v>
      </c>
      <c r="I7" s="17">
        <f>Consolidado_benchmark_1!AW7</f>
        <v>1.0888489589828148E-2</v>
      </c>
      <c r="J7" s="17">
        <f>Consolidado_benchmark_1!BC7</f>
        <v>1.150604564457512E-2</v>
      </c>
      <c r="K7" s="17">
        <f>Consolidado_benchmark_2!AY7</f>
        <v>9.2353057834680223E-3</v>
      </c>
    </row>
    <row r="8" spans="1:11" x14ac:dyDescent="0.2">
      <c r="A8" s="12" t="s">
        <v>30</v>
      </c>
      <c r="B8" s="17">
        <f>Consolidado_benchmark_1!G8</f>
        <v>0.57101782877786023</v>
      </c>
      <c r="C8" s="17">
        <f>Consolidado_benchmark_1!M8</f>
        <v>0.52039028454525771</v>
      </c>
      <c r="D8" s="17">
        <f>Consolidado_benchmark_1!S8</f>
        <v>0.42872387753259905</v>
      </c>
      <c r="E8" s="17">
        <f>Consolidado_benchmark_1!Y8</f>
        <v>0.52323769589319657</v>
      </c>
      <c r="F8" s="17">
        <f>Consolidado_benchmark_1!AE8</f>
        <v>0.41911215114257094</v>
      </c>
      <c r="G8" s="17">
        <f>Consolidado_benchmark_1!AK8</f>
        <v>0.34649582553956748</v>
      </c>
      <c r="H8" s="17">
        <f>Consolidado_benchmark_1!AQ8</f>
        <v>0.47332595260397908</v>
      </c>
      <c r="I8" s="17">
        <f>Consolidado_benchmark_1!AW8</f>
        <v>0.39742987002872737</v>
      </c>
      <c r="J8" s="17">
        <f>Consolidado_benchmark_1!BC8</f>
        <v>0.38545252909326655</v>
      </c>
      <c r="K8" s="17">
        <f>Consolidado_benchmark_2!AY8</f>
        <v>0.68341262797663371</v>
      </c>
    </row>
    <row r="9" spans="1:11" ht="25.5" x14ac:dyDescent="0.2">
      <c r="A9" s="12" t="s">
        <v>31</v>
      </c>
      <c r="B9" s="17">
        <f>Consolidado_benchmark_1!G9</f>
        <v>1.2538433443094272</v>
      </c>
      <c r="C9" s="17">
        <f>Consolidado_benchmark_1!M9</f>
        <v>0.9551467247982578</v>
      </c>
      <c r="D9" s="17">
        <f>Consolidado_benchmark_1!S9</f>
        <v>1.0738512361054624</v>
      </c>
      <c r="E9" s="17">
        <f>Consolidado_benchmark_1!Y9</f>
        <v>0.75443574756693466</v>
      </c>
      <c r="F9" s="17">
        <f>Consolidado_benchmark_1!AE9</f>
        <v>1.1296070359366437</v>
      </c>
      <c r="G9" s="17">
        <f>Consolidado_benchmark_1!AK9</f>
        <v>1.2935844153477185</v>
      </c>
      <c r="H9" s="17">
        <f>Consolidado_benchmark_1!AQ9</f>
        <v>0.95979984833584642</v>
      </c>
      <c r="I9" s="17">
        <f>Consolidado_benchmark_1!AW9</f>
        <v>1.2249550788556665</v>
      </c>
      <c r="J9" s="17">
        <f>Consolidado_benchmark_1!BC9</f>
        <v>1.0758152677677737</v>
      </c>
      <c r="K9" s="17">
        <f>Consolidado_benchmark_2!AY9</f>
        <v>1.8008846277762645</v>
      </c>
    </row>
    <row r="10" spans="1:11" ht="25.5" x14ac:dyDescent="0.2">
      <c r="A10" s="12" t="s">
        <v>32</v>
      </c>
      <c r="B10" s="17">
        <f>Consolidado_benchmark_1!G10</f>
        <v>0.56702469710808501</v>
      </c>
      <c r="C10" s="17">
        <f>Consolidado_benchmark_1!M10</f>
        <v>0.48086697179498494</v>
      </c>
      <c r="D10" s="17">
        <f>Consolidado_benchmark_1!S10</f>
        <v>0.63287810492907481</v>
      </c>
      <c r="E10" s="17">
        <f>Consolidado_benchmark_1!Y10</f>
        <v>0.55568654525091421</v>
      </c>
      <c r="F10" s="17">
        <f>Consolidado_benchmark_1!AE10</f>
        <v>0.5628077458200238</v>
      </c>
      <c r="G10" s="17">
        <f>Consolidado_benchmark_1!AK10</f>
        <v>0.50434392384092597</v>
      </c>
      <c r="H10" s="17">
        <f>Consolidado_benchmark_1!AQ10</f>
        <v>0.42949947551101803</v>
      </c>
      <c r="I10" s="17">
        <f>Consolidado_benchmark_1!AW10</f>
        <v>0.29943346372027407</v>
      </c>
      <c r="J10" s="17">
        <f>Consolidado_benchmark_1!BC10</f>
        <v>0.31066323240352828</v>
      </c>
      <c r="K10" s="17">
        <f>Consolidado_benchmark_2!AY10</f>
        <v>0.50794181809074124</v>
      </c>
    </row>
    <row r="11" spans="1:11" ht="22.5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x14ac:dyDescent="0.2">
      <c r="A12" s="12" t="s">
        <v>6</v>
      </c>
      <c r="B12" s="16">
        <f>Consolidado_benchmark_1!G12</f>
        <v>9</v>
      </c>
      <c r="C12" s="16">
        <f>Consolidado_benchmark_1!M12</f>
        <v>11</v>
      </c>
      <c r="D12" s="16">
        <f>Consolidado_benchmark_1!S12</f>
        <v>6</v>
      </c>
      <c r="E12" s="16">
        <f>Consolidado_benchmark_1!Y12</f>
        <v>10</v>
      </c>
      <c r="F12" s="16">
        <f>Consolidado_benchmark_1!AE12</f>
        <v>5</v>
      </c>
      <c r="G12" s="16">
        <f>Consolidado_benchmark_1!AK12</f>
        <v>6</v>
      </c>
      <c r="H12" s="16">
        <f>Consolidado_benchmark_1!AQ12</f>
        <v>6</v>
      </c>
      <c r="I12" s="16">
        <f>Consolidado_benchmark_1!AW12</f>
        <v>5</v>
      </c>
      <c r="J12" s="16">
        <f>Consolidado_benchmark_1!BC12</f>
        <v>1</v>
      </c>
      <c r="K12" s="16">
        <f>Consolidado_benchmark_2!AY12</f>
        <v>3</v>
      </c>
    </row>
    <row r="13" spans="1:11" x14ac:dyDescent="0.2">
      <c r="A13" s="12" t="s">
        <v>7</v>
      </c>
      <c r="B13" s="16">
        <f>Consolidado_benchmark_1!G13</f>
        <v>48885</v>
      </c>
      <c r="C13" s="16">
        <f>Consolidado_benchmark_1!M13</f>
        <v>87072</v>
      </c>
      <c r="D13" s="16">
        <f>Consolidado_benchmark_1!S13</f>
        <v>376012.5</v>
      </c>
      <c r="E13" s="16">
        <f>Consolidado_benchmark_1!Y13</f>
        <v>16520.96</v>
      </c>
      <c r="F13" s="16">
        <f>Consolidado_benchmark_1!AE13</f>
        <v>5315</v>
      </c>
      <c r="G13" s="16">
        <f>Consolidado_benchmark_1!AK13</f>
        <v>69375</v>
      </c>
      <c r="H13" s="16">
        <f>Consolidado_benchmark_1!AQ13</f>
        <v>61168</v>
      </c>
      <c r="I13" s="16">
        <f>Consolidado_benchmark_1!AW13</f>
        <v>4204</v>
      </c>
      <c r="J13" s="16">
        <f>Consolidado_benchmark_1!BC13</f>
        <v>1106</v>
      </c>
      <c r="K13" s="16">
        <f>Consolidado_benchmark_2!AY13</f>
        <v>5350.9</v>
      </c>
    </row>
    <row r="14" spans="1:11" x14ac:dyDescent="0.2">
      <c r="A14" s="12" t="s">
        <v>8</v>
      </c>
      <c r="B14" s="16">
        <f>Consolidado_benchmark_1!G14</f>
        <v>28</v>
      </c>
      <c r="C14" s="16">
        <f>Consolidado_benchmark_1!M14</f>
        <v>43</v>
      </c>
      <c r="D14" s="16">
        <f>Consolidado_benchmark_1!S14</f>
        <v>33</v>
      </c>
      <c r="E14" s="16">
        <f>Consolidado_benchmark_1!Y14</f>
        <v>23</v>
      </c>
      <c r="F14" s="16">
        <f>Consolidado_benchmark_1!AE14</f>
        <v>40</v>
      </c>
      <c r="G14" s="16">
        <f>Consolidado_benchmark_1!AK14</f>
        <v>26</v>
      </c>
      <c r="H14" s="16">
        <f>Consolidado_benchmark_1!AQ14</f>
        <v>50</v>
      </c>
      <c r="I14" s="16">
        <f>Consolidado_benchmark_1!AW14</f>
        <v>39</v>
      </c>
      <c r="J14" s="16">
        <f>Consolidado_benchmark_1!BC14</f>
        <v>29</v>
      </c>
      <c r="K14" s="16">
        <f>Consolidado_benchmark_2!AY14</f>
        <v>28</v>
      </c>
    </row>
    <row r="15" spans="1:11" x14ac:dyDescent="0.2">
      <c r="A15" s="12" t="s">
        <v>9</v>
      </c>
      <c r="B15" s="16">
        <f>Consolidado_benchmark_1!G15</f>
        <v>2065</v>
      </c>
      <c r="C15" s="16">
        <f>Consolidado_benchmark_1!M15</f>
        <v>1444</v>
      </c>
      <c r="D15" s="16">
        <f>Consolidado_benchmark_1!S15</f>
        <v>1102.5</v>
      </c>
      <c r="E15" s="16">
        <f>Consolidado_benchmark_1!Y15</f>
        <v>1260.3699999999999</v>
      </c>
      <c r="F15" s="16">
        <f>Consolidado_benchmark_1!AE15</f>
        <v>1553.7</v>
      </c>
      <c r="G15" s="16">
        <f>Consolidado_benchmark_1!AK15</f>
        <v>931.5</v>
      </c>
      <c r="H15" s="16">
        <f>Consolidado_benchmark_1!AQ15</f>
        <v>7245</v>
      </c>
      <c r="I15" s="16">
        <f>Consolidado_benchmark_1!AW15</f>
        <v>6916</v>
      </c>
      <c r="J15" s="16">
        <f>Consolidado_benchmark_1!BC15</f>
        <v>762.7</v>
      </c>
      <c r="K15" s="16">
        <f>Consolidado_benchmark_2!AY15</f>
        <v>30895.94</v>
      </c>
    </row>
    <row r="16" spans="1:11" x14ac:dyDescent="0.2">
      <c r="A16" s="12" t="s">
        <v>10</v>
      </c>
      <c r="B16" s="16">
        <f>Consolidado_benchmark_1!G16</f>
        <v>269694.38</v>
      </c>
      <c r="C16" s="16">
        <f>Consolidado_benchmark_1!M16</f>
        <v>1798.23</v>
      </c>
      <c r="D16" s="16">
        <f>Consolidado_benchmark_1!S16</f>
        <v>1448.42</v>
      </c>
      <c r="E16" s="16">
        <f>Consolidado_benchmark_1!Y16</f>
        <v>1251.94181</v>
      </c>
      <c r="F16" s="16">
        <f>Consolidado_benchmark_1!AE16</f>
        <v>1188.3699999999999</v>
      </c>
      <c r="G16" s="16">
        <f>Consolidado_benchmark_1!AK16</f>
        <v>1203.29</v>
      </c>
      <c r="H16" s="16">
        <f>Consolidado_benchmark_1!AQ16</f>
        <v>1324.75</v>
      </c>
      <c r="I16" s="16">
        <f>Consolidado_benchmark_1!AW16</f>
        <v>1378.1633630000001</v>
      </c>
      <c r="J16" s="16">
        <f>Consolidado_benchmark_1!BC16</f>
        <v>1268.3872099999999</v>
      </c>
      <c r="K16" s="16">
        <f>Consolidado_benchmark_2!AY16</f>
        <v>740</v>
      </c>
    </row>
    <row r="17" spans="1:11" ht="25.5" x14ac:dyDescent="0.2">
      <c r="A17" s="12" t="s">
        <v>33</v>
      </c>
      <c r="B17" s="17">
        <f>Consolidado_benchmark_1!G17</f>
        <v>3.3371106954471945E-3</v>
      </c>
      <c r="C17" s="17">
        <f>Consolidado_benchmark_1!M17</f>
        <v>0.61171262852916486</v>
      </c>
      <c r="D17" s="17">
        <f>Consolidado_benchmark_1!S17</f>
        <v>0.4142444870962842</v>
      </c>
      <c r="E17" s="17">
        <f>Consolidado_benchmark_1!Y17</f>
        <v>0.79875916916617706</v>
      </c>
      <c r="F17" s="17">
        <f>Consolidado_benchmark_1!AE17</f>
        <v>0.4207443809587923</v>
      </c>
      <c r="G17" s="17">
        <f>Consolidado_benchmark_1!AK17</f>
        <v>0.49863291475870325</v>
      </c>
      <c r="H17" s="17">
        <f>Consolidado_benchmark_1!AQ17</f>
        <v>0.45291564446121907</v>
      </c>
      <c r="I17" s="17">
        <f>Consolidado_benchmark_1!AW17</f>
        <v>0.36280169203714346</v>
      </c>
      <c r="J17" s="17">
        <f>Consolidado_benchmark_1!BC17</f>
        <v>7.8840277804441125E-2</v>
      </c>
      <c r="K17" s="17">
        <f>Consolidado_benchmark_2!AY17</f>
        <v>0.40540540540540537</v>
      </c>
    </row>
    <row r="18" spans="1:11" ht="25.5" x14ac:dyDescent="0.2">
      <c r="A18" s="12" t="s">
        <v>34</v>
      </c>
      <c r="B18" s="17">
        <f>Consolidado_benchmark_1!G18</f>
        <v>18.126072927437345</v>
      </c>
      <c r="C18" s="17">
        <f>Consolidado_benchmark_1!M18</f>
        <v>4842.0947264810402</v>
      </c>
      <c r="D18" s="17">
        <f>Consolidado_benchmark_1!S18</f>
        <v>25960.184200715259</v>
      </c>
      <c r="E18" s="17">
        <f>Consolidado_benchmark_1!Y18</f>
        <v>1319.6268283427644</v>
      </c>
      <c r="F18" s="17">
        <f>Consolidado_benchmark_1!AE18</f>
        <v>447.25127695919622</v>
      </c>
      <c r="G18" s="17">
        <f>Consolidado_benchmark_1!AK18</f>
        <v>5765.4430768975062</v>
      </c>
      <c r="H18" s="17">
        <f>Consolidado_benchmark_1!AQ18</f>
        <v>4617.3240234006416</v>
      </c>
      <c r="I18" s="17">
        <f>Consolidado_benchmark_1!AW18</f>
        <v>305.04366266483021</v>
      </c>
      <c r="J18" s="17">
        <f>Consolidado_benchmark_1!BC18</f>
        <v>87.197347251711889</v>
      </c>
      <c r="K18" s="17">
        <f>Consolidado_benchmark_2!AY18</f>
        <v>723.09459459459447</v>
      </c>
    </row>
    <row r="19" spans="1:11" ht="25.5" x14ac:dyDescent="0.2">
      <c r="A19" s="12" t="s">
        <v>35</v>
      </c>
      <c r="B19" s="17">
        <f>Consolidado_benchmark_1!G19</f>
        <v>1.0382122163613495E-2</v>
      </c>
      <c r="C19" s="17">
        <f>Consolidado_benchmark_1!M19</f>
        <v>2.3912402751594626</v>
      </c>
      <c r="D19" s="17">
        <f>Consolidado_benchmark_1!S19</f>
        <v>2.2783446790295629</v>
      </c>
      <c r="E19" s="17">
        <f>Consolidado_benchmark_1!Y19</f>
        <v>1.8371460890822073</v>
      </c>
      <c r="F19" s="17">
        <f>Consolidado_benchmark_1!AE19</f>
        <v>3.3659550476703384</v>
      </c>
      <c r="G19" s="17">
        <f>Consolidado_benchmark_1!AK19</f>
        <v>2.1607426306210473</v>
      </c>
      <c r="H19" s="17">
        <f>Consolidado_benchmark_1!AQ19</f>
        <v>3.7742970371768259</v>
      </c>
      <c r="I19" s="17">
        <f>Consolidado_benchmark_1!AW19</f>
        <v>2.8298531978897188</v>
      </c>
      <c r="J19" s="17">
        <f>Consolidado_benchmark_1!BC19</f>
        <v>2.2863680563287927</v>
      </c>
      <c r="K19" s="17">
        <f>Consolidado_benchmark_2!AY19</f>
        <v>3.7837837837837838</v>
      </c>
    </row>
    <row r="20" spans="1:11" ht="25.5" x14ac:dyDescent="0.2">
      <c r="A20" s="12" t="s">
        <v>36</v>
      </c>
      <c r="B20" s="17">
        <f>Consolidado_benchmark_1!G20</f>
        <v>0.76568150956649528</v>
      </c>
      <c r="C20" s="17">
        <f>Consolidado_benchmark_1!M20</f>
        <v>80.301185054192189</v>
      </c>
      <c r="D20" s="17">
        <f>Consolidado_benchmark_1!S20</f>
        <v>76.117424503942217</v>
      </c>
      <c r="E20" s="17">
        <f>Consolidado_benchmark_1!Y20</f>
        <v>100.67320940419745</v>
      </c>
      <c r="F20" s="17">
        <f>Consolidado_benchmark_1!AE20</f>
        <v>130.74210893913514</v>
      </c>
      <c r="G20" s="17">
        <f>Consolidado_benchmark_1!AK20</f>
        <v>77.412760016288672</v>
      </c>
      <c r="H20" s="17">
        <f>Consolidado_benchmark_1!AQ20</f>
        <v>546.89564068692209</v>
      </c>
      <c r="I20" s="17">
        <f>Consolidado_benchmark_1!AW20</f>
        <v>501.8273004257768</v>
      </c>
      <c r="J20" s="17">
        <f>Consolidado_benchmark_1!BC20</f>
        <v>60.131479881447255</v>
      </c>
      <c r="K20" s="17">
        <f>Consolidado_benchmark_2!AY20</f>
        <v>4175.127027027027</v>
      </c>
    </row>
    <row r="21" spans="1:11" ht="22.5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">
      <c r="A22" s="12" t="s">
        <v>11</v>
      </c>
      <c r="B22" s="16">
        <f>Consolidado_benchmark_1!G22</f>
        <v>21</v>
      </c>
      <c r="C22" s="16">
        <f>Consolidado_benchmark_1!M22</f>
        <v>7</v>
      </c>
      <c r="D22" s="16">
        <f>Consolidado_benchmark_1!S22</f>
        <v>7</v>
      </c>
      <c r="E22" s="16">
        <f>Consolidado_benchmark_1!Y22</f>
        <v>2</v>
      </c>
      <c r="F22" s="16">
        <f>Consolidado_benchmark_1!AE22</f>
        <v>4</v>
      </c>
      <c r="G22" s="16">
        <f>Consolidado_benchmark_1!AK22</f>
        <v>2</v>
      </c>
      <c r="H22" s="16">
        <f>Consolidado_benchmark_1!AQ22</f>
        <v>2</v>
      </c>
      <c r="I22" s="16">
        <f>Consolidado_benchmark_1!AW22</f>
        <v>3</v>
      </c>
      <c r="J22" s="16">
        <f>Consolidado_benchmark_1!BC22</f>
        <v>0</v>
      </c>
      <c r="K22" s="16">
        <f>Consolidado_benchmark_2!AY22</f>
        <v>0</v>
      </c>
    </row>
    <row r="23" spans="1:11" x14ac:dyDescent="0.2">
      <c r="A23" s="12" t="s">
        <v>12</v>
      </c>
      <c r="B23" s="16">
        <f>Consolidado_benchmark_1!G23</f>
        <v>26</v>
      </c>
      <c r="C23" s="16">
        <f>Consolidado_benchmark_1!M23</f>
        <v>10</v>
      </c>
      <c r="D23" s="16">
        <f>Consolidado_benchmark_1!S23</f>
        <v>9</v>
      </c>
      <c r="E23" s="16">
        <f>Consolidado_benchmark_1!Y23</f>
        <v>7</v>
      </c>
      <c r="F23" s="16">
        <f>Consolidado_benchmark_1!AE23</f>
        <v>7</v>
      </c>
      <c r="G23" s="16">
        <f>Consolidado_benchmark_1!AK23</f>
        <v>6</v>
      </c>
      <c r="H23" s="16">
        <f>Consolidado_benchmark_1!AQ23</f>
        <v>5</v>
      </c>
      <c r="I23" s="16">
        <f>Consolidado_benchmark_1!AW23</f>
        <v>1</v>
      </c>
      <c r="J23" s="16">
        <f>Consolidado_benchmark_1!BC23</f>
        <v>2</v>
      </c>
      <c r="K23" s="16">
        <f>Consolidado_benchmark_2!AY23</f>
        <v>6</v>
      </c>
    </row>
    <row r="24" spans="1:11" x14ac:dyDescent="0.2">
      <c r="A24" s="12" t="s">
        <v>13</v>
      </c>
      <c r="B24" s="16">
        <f>Consolidado_benchmark_1!G24</f>
        <v>6</v>
      </c>
      <c r="C24" s="16">
        <f>Consolidado_benchmark_1!M24</f>
        <v>1</v>
      </c>
      <c r="D24" s="16">
        <f>Consolidado_benchmark_1!S24</f>
        <v>4</v>
      </c>
      <c r="E24" s="16">
        <f>Consolidado_benchmark_1!Y24</f>
        <v>9</v>
      </c>
      <c r="F24" s="16">
        <f>Consolidado_benchmark_1!AE24</f>
        <v>6</v>
      </c>
      <c r="G24" s="16">
        <f>Consolidado_benchmark_1!AK24</f>
        <v>1</v>
      </c>
      <c r="H24" s="16">
        <f>Consolidado_benchmark_1!AQ24</f>
        <v>1</v>
      </c>
      <c r="I24" s="16">
        <f>Consolidado_benchmark_1!AW24</f>
        <v>2</v>
      </c>
      <c r="J24" s="16">
        <f>Consolidado_benchmark_1!BC24</f>
        <v>0</v>
      </c>
      <c r="K24" s="16">
        <f>Consolidado_benchmark_2!AY24</f>
        <v>2</v>
      </c>
    </row>
    <row r="25" spans="1:11" x14ac:dyDescent="0.2">
      <c r="A25" s="12" t="s">
        <v>14</v>
      </c>
      <c r="B25" s="16">
        <f>Consolidado_benchmark_1!G25</f>
        <v>25</v>
      </c>
      <c r="C25" s="16">
        <f>Consolidado_benchmark_1!M25</f>
        <v>12</v>
      </c>
      <c r="D25" s="16">
        <f>Consolidado_benchmark_1!S25</f>
        <v>22</v>
      </c>
      <c r="E25" s="16">
        <f>Consolidado_benchmark_1!Y25</f>
        <v>30</v>
      </c>
      <c r="F25" s="16">
        <f>Consolidado_benchmark_1!AE25</f>
        <v>15</v>
      </c>
      <c r="G25" s="16">
        <f>Consolidado_benchmark_1!AK25</f>
        <v>15</v>
      </c>
      <c r="H25" s="16">
        <f>Consolidado_benchmark_1!AQ25</f>
        <v>20</v>
      </c>
      <c r="I25" s="16">
        <f>Consolidado_benchmark_1!AW25</f>
        <v>21</v>
      </c>
      <c r="J25" s="16">
        <f>Consolidado_benchmark_1!BC25</f>
        <v>13</v>
      </c>
      <c r="K25" s="16">
        <f>Consolidado_benchmark_2!AY25</f>
        <v>16</v>
      </c>
    </row>
    <row r="26" spans="1:11" x14ac:dyDescent="0.2">
      <c r="A26" s="12" t="s">
        <v>15</v>
      </c>
      <c r="B26" s="16">
        <f>Consolidado_benchmark_1!G26</f>
        <v>4318</v>
      </c>
      <c r="C26" s="16">
        <f>Consolidado_benchmark_1!M26</f>
        <v>4114</v>
      </c>
      <c r="D26" s="16">
        <f>Consolidado_benchmark_1!S26</f>
        <v>3774</v>
      </c>
      <c r="E26" s="16">
        <f>Consolidado_benchmark_1!Y26</f>
        <v>3464</v>
      </c>
      <c r="F26" s="16">
        <f>Consolidado_benchmark_1!AE26</f>
        <v>3280</v>
      </c>
      <c r="G26" s="16">
        <f>Consolidado_benchmark_1!AK26</f>
        <v>3055</v>
      </c>
      <c r="H26" s="16">
        <f>Consolidado_benchmark_1!AQ26</f>
        <v>2897</v>
      </c>
      <c r="I26" s="16">
        <f>Consolidado_benchmark_1!AW26</f>
        <v>2695</v>
      </c>
      <c r="J26" s="16">
        <f>Consolidado_benchmark_1!BC26</f>
        <v>2699</v>
      </c>
      <c r="K26" s="16">
        <f>Consolidado_benchmark_2!AY26</f>
        <v>2326</v>
      </c>
    </row>
    <row r="27" spans="1:11" ht="25.5" x14ac:dyDescent="0.2">
      <c r="A27" s="12" t="s">
        <v>37</v>
      </c>
      <c r="B27" s="17">
        <f>Consolidado_benchmark_1!G27</f>
        <v>0.48633626679018066</v>
      </c>
      <c r="C27" s="17">
        <f>Consolidado_benchmark_1!M27</f>
        <v>0.17015070491006321</v>
      </c>
      <c r="D27" s="17">
        <f>Consolidado_benchmark_1!S27</f>
        <v>0.18547959724430313</v>
      </c>
      <c r="E27" s="17">
        <f>Consolidado_benchmark_1!Y27</f>
        <v>5.7736720554272515E-2</v>
      </c>
      <c r="F27" s="17">
        <f>Consolidado_benchmark_1!AE27</f>
        <v>0.12195121951219513</v>
      </c>
      <c r="G27" s="17">
        <f>Consolidado_benchmark_1!AK27</f>
        <v>6.5466448445171854E-2</v>
      </c>
      <c r="H27" s="17">
        <f>Consolidado_benchmark_1!AQ27</f>
        <v>6.903693476009666E-2</v>
      </c>
      <c r="I27" s="17">
        <f>Consolidado_benchmark_1!AW27</f>
        <v>0.11131725417439703</v>
      </c>
      <c r="J27" s="17">
        <f>Consolidado_benchmark_1!BC27</f>
        <v>0</v>
      </c>
      <c r="K27" s="17">
        <f>Consolidado_benchmark_2!AY27</f>
        <v>0</v>
      </c>
    </row>
    <row r="28" spans="1:11" ht="25.5" x14ac:dyDescent="0.2">
      <c r="A28" s="12" t="s">
        <v>38</v>
      </c>
      <c r="B28" s="17">
        <f>Consolidado_benchmark_1!G28</f>
        <v>0.60213061602593798</v>
      </c>
      <c r="C28" s="17">
        <f>Consolidado_benchmark_1!M28</f>
        <v>0.24307243558580457</v>
      </c>
      <c r="D28" s="17">
        <f>Consolidado_benchmark_1!S28</f>
        <v>0.23847376788553257</v>
      </c>
      <c r="E28" s="17">
        <f>Consolidado_benchmark_1!Y28</f>
        <v>0.20207852193995382</v>
      </c>
      <c r="F28" s="17">
        <f>Consolidado_benchmark_1!AE28</f>
        <v>0.21341463414634149</v>
      </c>
      <c r="G28" s="17">
        <f>Consolidado_benchmark_1!AK28</f>
        <v>0.19639934533551553</v>
      </c>
      <c r="H28" s="17">
        <f>Consolidado_benchmark_1!AQ28</f>
        <v>0.17259233690024164</v>
      </c>
      <c r="I28" s="17">
        <f>Consolidado_benchmark_1!AW28</f>
        <v>3.7105751391465679E-2</v>
      </c>
      <c r="J28" s="17">
        <f>Consolidado_benchmark_1!BC28</f>
        <v>7.4101519081141168E-2</v>
      </c>
      <c r="K28" s="17">
        <f>Consolidado_benchmark_2!AY28</f>
        <v>0.25795356835769562</v>
      </c>
    </row>
    <row r="29" spans="1:11" x14ac:dyDescent="0.2">
      <c r="A29" s="12" t="s">
        <v>39</v>
      </c>
      <c r="B29" s="17">
        <f>Consolidado_benchmark_1!G29</f>
        <v>0.13895321908290875</v>
      </c>
      <c r="C29" s="17">
        <f>Consolidado_benchmark_1!M29</f>
        <v>2.4307243558580455E-2</v>
      </c>
      <c r="D29" s="17">
        <f>Consolidado_benchmark_1!S29</f>
        <v>0.10598834128245892</v>
      </c>
      <c r="E29" s="17">
        <f>Consolidado_benchmark_1!Y29</f>
        <v>0.25981524249422633</v>
      </c>
      <c r="F29" s="17">
        <f>Consolidado_benchmark_1!AE29</f>
        <v>0.18292682926829271</v>
      </c>
      <c r="G29" s="17">
        <f>Consolidado_benchmark_1!AK29</f>
        <v>3.2733224222585927E-2</v>
      </c>
      <c r="H29" s="17">
        <f>Consolidado_benchmark_1!AQ29</f>
        <v>3.451846738004833E-2</v>
      </c>
      <c r="I29" s="17">
        <f>Consolidado_benchmark_1!AW29</f>
        <v>7.4211502782931357E-2</v>
      </c>
      <c r="J29" s="17">
        <f>Consolidado_benchmark_1!BC29</f>
        <v>0</v>
      </c>
      <c r="K29" s="17">
        <f>Consolidado_benchmark_2!AY29</f>
        <v>8.5984522785898534E-2</v>
      </c>
    </row>
    <row r="30" spans="1:11" ht="25.5" x14ac:dyDescent="0.2">
      <c r="A30" s="12" t="s">
        <v>40</v>
      </c>
      <c r="B30" s="17">
        <f>Consolidado_benchmark_1!G30</f>
        <v>0.57897174617878644</v>
      </c>
      <c r="C30" s="17">
        <f>Consolidado_benchmark_1!M30</f>
        <v>0.29168692270296548</v>
      </c>
      <c r="D30" s="17">
        <f>Consolidado_benchmark_1!S30</f>
        <v>0.58293587705352412</v>
      </c>
      <c r="E30" s="17">
        <f>Consolidado_benchmark_1!Y30</f>
        <v>0.86605080831408776</v>
      </c>
      <c r="F30" s="17">
        <f>Consolidado_benchmark_1!AE30</f>
        <v>0.45731707317073172</v>
      </c>
      <c r="G30" s="17">
        <f>Consolidado_benchmark_1!AK30</f>
        <v>0.49099836333878888</v>
      </c>
      <c r="H30" s="17">
        <f>Consolidado_benchmark_1!AQ30</f>
        <v>0.69036934760096658</v>
      </c>
      <c r="I30" s="17">
        <f>Consolidado_benchmark_1!AW30</f>
        <v>0.77922077922077926</v>
      </c>
      <c r="J30" s="17">
        <f>Consolidado_benchmark_1!BC30</f>
        <v>0.48165987402741761</v>
      </c>
      <c r="K30" s="17">
        <f>Consolidado_benchmark_2!AY30</f>
        <v>0.68787618228718828</v>
      </c>
    </row>
    <row r="31" spans="1:11" ht="22.5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">
      <c r="A32" s="12" t="s">
        <v>16</v>
      </c>
      <c r="B32" s="16">
        <f>Consolidado_benchmark_1!G32</f>
        <v>3</v>
      </c>
      <c r="C32" s="16">
        <f>Consolidado_benchmark_1!M32</f>
        <v>1</v>
      </c>
      <c r="D32" s="16">
        <f>Consolidado_benchmark_1!S32</f>
        <v>1</v>
      </c>
      <c r="E32" s="16">
        <f>Consolidado_benchmark_1!Y32</f>
        <v>2</v>
      </c>
      <c r="F32" s="16">
        <f>Consolidado_benchmark_1!AE32</f>
        <v>5</v>
      </c>
      <c r="G32" s="16">
        <f>Consolidado_benchmark_1!AK32</f>
        <v>2</v>
      </c>
      <c r="H32" s="16">
        <f>Consolidado_benchmark_1!AQ32</f>
        <v>0</v>
      </c>
      <c r="I32" s="16">
        <f>Consolidado_benchmark_1!AW32</f>
        <v>0</v>
      </c>
      <c r="J32" s="16">
        <f>Consolidado_benchmark_1!BC32</f>
        <v>0</v>
      </c>
      <c r="K32" s="16">
        <f>Consolidado_benchmark_2!AY32</f>
        <v>0</v>
      </c>
    </row>
    <row r="33" spans="1:11" x14ac:dyDescent="0.2">
      <c r="A33" s="12" t="s">
        <v>17</v>
      </c>
      <c r="B33" s="16">
        <f>Consolidado_benchmark_1!G33</f>
        <v>7</v>
      </c>
      <c r="C33" s="16">
        <f>Consolidado_benchmark_1!M33</f>
        <v>5</v>
      </c>
      <c r="D33" s="16">
        <f>Consolidado_benchmark_1!S33</f>
        <v>3</v>
      </c>
      <c r="E33" s="16">
        <f>Consolidado_benchmark_1!Y33</f>
        <v>4</v>
      </c>
      <c r="F33" s="16">
        <f>Consolidado_benchmark_1!AE33</f>
        <v>5</v>
      </c>
      <c r="G33" s="16">
        <f>Consolidado_benchmark_1!AK33</f>
        <v>4</v>
      </c>
      <c r="H33" s="16">
        <f>Consolidado_benchmark_1!AQ33</f>
        <v>6</v>
      </c>
      <c r="I33" s="16">
        <f>Consolidado_benchmark_1!AW33</f>
        <v>12</v>
      </c>
      <c r="J33" s="16">
        <f>Consolidado_benchmark_1!BC33</f>
        <v>0</v>
      </c>
      <c r="K33" s="16">
        <f>Consolidado_benchmark_2!AY33</f>
        <v>1</v>
      </c>
    </row>
    <row r="34" spans="1:11" x14ac:dyDescent="0.2">
      <c r="A34" s="12" t="s">
        <v>18</v>
      </c>
      <c r="B34" s="16">
        <f>Consolidado_benchmark_1!G34</f>
        <v>2684</v>
      </c>
      <c r="C34" s="16">
        <f>Consolidado_benchmark_1!M34</f>
        <v>2309</v>
      </c>
      <c r="D34" s="16">
        <f>Consolidado_benchmark_1!S34</f>
        <v>2222</v>
      </c>
      <c r="E34" s="16">
        <f>Consolidado_benchmark_1!Y34</f>
        <v>2121</v>
      </c>
      <c r="F34" s="16">
        <f>Consolidado_benchmark_1!AE34</f>
        <v>2106</v>
      </c>
      <c r="G34" s="16">
        <f>Consolidado_benchmark_1!AK34</f>
        <v>1927</v>
      </c>
      <c r="H34" s="16">
        <f>Consolidado_benchmark_1!AQ34</f>
        <v>1516</v>
      </c>
      <c r="I34" s="16">
        <f>Consolidado_benchmark_1!AW34</f>
        <v>1314</v>
      </c>
      <c r="J34" s="16">
        <f>Consolidado_benchmark_1!BC34</f>
        <v>1056</v>
      </c>
      <c r="K34" s="16">
        <f>Consolidado_benchmark_2!AY34</f>
        <v>965</v>
      </c>
    </row>
    <row r="35" spans="1:11" ht="25.5" x14ac:dyDescent="0.2">
      <c r="A35" s="12" t="s">
        <v>41</v>
      </c>
      <c r="B35" s="17">
        <f>Consolidado_benchmark_1!G35</f>
        <v>0.11177347242921014</v>
      </c>
      <c r="C35" s="17">
        <f>Consolidado_benchmark_1!M35</f>
        <v>4.3308791684711995E-2</v>
      </c>
      <c r="D35" s="17">
        <f>Consolidado_benchmark_1!S35</f>
        <v>4.5004500450045004E-2</v>
      </c>
      <c r="E35" s="17">
        <f>Consolidado_benchmark_1!Y35</f>
        <v>9.4295143800094294E-2</v>
      </c>
      <c r="F35" s="17">
        <f>Consolidado_benchmark_1!AE35</f>
        <v>0.23741690408357077</v>
      </c>
      <c r="G35" s="17">
        <f>Consolidado_benchmark_1!AK35</f>
        <v>0.10378827192527244</v>
      </c>
      <c r="H35" s="17">
        <f>Consolidado_benchmark_1!AQ35</f>
        <v>0</v>
      </c>
      <c r="I35" s="17">
        <f>Consolidado_benchmark_1!AW35</f>
        <v>0</v>
      </c>
      <c r="J35" s="17">
        <f>Consolidado_benchmark_1!BC35</f>
        <v>0</v>
      </c>
      <c r="K35" s="17">
        <f>Consolidado_benchmark_2!AY35</f>
        <v>0</v>
      </c>
    </row>
    <row r="36" spans="1:11" ht="25.5" x14ac:dyDescent="0.2">
      <c r="A36" s="12" t="s">
        <v>42</v>
      </c>
      <c r="B36" s="17">
        <f>Consolidado_benchmark_1!G36</f>
        <v>0.2608047690014903</v>
      </c>
      <c r="C36" s="17">
        <f>Consolidado_benchmark_1!M36</f>
        <v>0.21654395842355997</v>
      </c>
      <c r="D36" s="17">
        <f>Consolidado_benchmark_1!S36</f>
        <v>0.13501350135013501</v>
      </c>
      <c r="E36" s="17">
        <f>Consolidado_benchmark_1!Y36</f>
        <v>0.18859028760018859</v>
      </c>
      <c r="F36" s="17">
        <f>Consolidado_benchmark_1!AE36</f>
        <v>0.23741690408357077</v>
      </c>
      <c r="G36" s="17">
        <f>Consolidado_benchmark_1!AK36</f>
        <v>0.20757654385054489</v>
      </c>
      <c r="H36" s="17">
        <f>Consolidado_benchmark_1!AQ36</f>
        <v>0.39577836411609496</v>
      </c>
      <c r="I36" s="17">
        <f>Consolidado_benchmark_1!AW36</f>
        <v>0.91324200913242004</v>
      </c>
      <c r="J36" s="17">
        <f>Consolidado_benchmark_1!BC36</f>
        <v>0</v>
      </c>
      <c r="K36" s="17">
        <f>Consolidado_benchmark_2!AY36</f>
        <v>0.10362694300518134</v>
      </c>
    </row>
    <row r="39" spans="1:11" x14ac:dyDescent="0.2">
      <c r="A39" s="21" t="s">
        <v>45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479FA-3640-4D75-9F71-83982516355A}">
  <dimension ref="A1:AY36"/>
  <sheetViews>
    <sheetView zoomScale="70" zoomScaleNormal="70" workbookViewId="0">
      <pane xSplit="1" ySplit="1" topLeftCell="B2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RowHeight="14.25" x14ac:dyDescent="0.2"/>
  <cols>
    <col min="1" max="1" width="32.7109375" style="5" bestFit="1" customWidth="1"/>
    <col min="2" max="2" width="14.42578125" style="5" customWidth="1"/>
    <col min="3" max="4" width="13.42578125" style="5" bestFit="1" customWidth="1"/>
    <col min="5" max="5" width="14" style="5" bestFit="1" customWidth="1"/>
    <col min="6" max="6" width="14.42578125" style="5" bestFit="1" customWidth="1"/>
    <col min="7" max="7" width="14.42578125" style="5" customWidth="1"/>
    <col min="8" max="9" width="13.42578125" style="5" bestFit="1" customWidth="1"/>
    <col min="10" max="10" width="14" style="5" bestFit="1" customWidth="1"/>
    <col min="11" max="11" width="14.42578125" style="5" bestFit="1" customWidth="1"/>
    <col min="12" max="12" width="14.42578125" style="5" customWidth="1"/>
    <col min="13" max="14" width="13.42578125" style="5" bestFit="1" customWidth="1"/>
    <col min="15" max="15" width="14" style="5" bestFit="1" customWidth="1"/>
    <col min="16" max="16" width="14.42578125" style="5" bestFit="1" customWidth="1"/>
    <col min="17" max="17" width="14.42578125" style="5" customWidth="1"/>
    <col min="18" max="19" width="13.42578125" style="5" bestFit="1" customWidth="1"/>
    <col min="20" max="20" width="14" style="5" bestFit="1" customWidth="1"/>
    <col min="21" max="21" width="14.42578125" style="5" bestFit="1" customWidth="1"/>
    <col min="22" max="22" width="14.42578125" style="5" customWidth="1"/>
    <col min="23" max="24" width="13.42578125" style="5" bestFit="1" customWidth="1"/>
    <col min="25" max="25" width="14" style="5" bestFit="1" customWidth="1"/>
    <col min="26" max="26" width="14.42578125" style="5" bestFit="1" customWidth="1"/>
    <col min="27" max="27" width="14.42578125" style="5" customWidth="1"/>
    <col min="28" max="29" width="13.42578125" style="5" bestFit="1" customWidth="1"/>
    <col min="30" max="30" width="14" style="5" bestFit="1" customWidth="1"/>
    <col min="31" max="31" width="14.42578125" style="5" bestFit="1" customWidth="1"/>
    <col min="32" max="32" width="14.42578125" style="5" customWidth="1"/>
    <col min="33" max="34" width="13.42578125" style="5" bestFit="1" customWidth="1"/>
    <col min="35" max="35" width="14" style="5" bestFit="1" customWidth="1"/>
    <col min="36" max="36" width="14.42578125" style="5" bestFit="1" customWidth="1"/>
    <col min="37" max="37" width="14.42578125" style="5" customWidth="1"/>
    <col min="38" max="39" width="13.42578125" style="5" bestFit="1" customWidth="1"/>
    <col min="40" max="40" width="14" style="5" bestFit="1" customWidth="1"/>
    <col min="41" max="41" width="14.42578125" style="5" bestFit="1" customWidth="1"/>
    <col min="42" max="42" width="14.42578125" style="5" customWidth="1"/>
    <col min="43" max="44" width="13.42578125" style="5" bestFit="1" customWidth="1"/>
    <col min="45" max="45" width="14" style="5" bestFit="1" customWidth="1"/>
    <col min="46" max="46" width="14.42578125" style="5" bestFit="1" customWidth="1"/>
    <col min="47" max="47" width="14.42578125" style="5" customWidth="1"/>
    <col min="48" max="50" width="14.7109375" style="5" bestFit="1" customWidth="1"/>
    <col min="51" max="51" width="14.42578125" style="5" bestFit="1" customWidth="1"/>
    <col min="52" max="16384" width="9.140625" style="1"/>
  </cols>
  <sheetData>
    <row r="1" spans="1:51" ht="22.5" x14ac:dyDescent="0.2">
      <c r="A1" s="7" t="s">
        <v>43</v>
      </c>
      <c r="B1" s="8">
        <v>2009</v>
      </c>
      <c r="C1" s="10" t="s">
        <v>25</v>
      </c>
      <c r="D1" s="10" t="s">
        <v>27</v>
      </c>
      <c r="E1" s="8" t="s">
        <v>28</v>
      </c>
      <c r="F1" s="8" t="s">
        <v>44</v>
      </c>
      <c r="G1" s="8">
        <v>2010</v>
      </c>
      <c r="H1" s="10" t="s">
        <v>25</v>
      </c>
      <c r="I1" s="10" t="s">
        <v>27</v>
      </c>
      <c r="J1" s="8" t="s">
        <v>28</v>
      </c>
      <c r="K1" s="8" t="s">
        <v>44</v>
      </c>
      <c r="L1" s="8">
        <v>2011</v>
      </c>
      <c r="M1" s="10" t="s">
        <v>25</v>
      </c>
      <c r="N1" s="10" t="s">
        <v>27</v>
      </c>
      <c r="O1" s="8" t="s">
        <v>28</v>
      </c>
      <c r="P1" s="8" t="s">
        <v>44</v>
      </c>
      <c r="Q1" s="8">
        <v>2012</v>
      </c>
      <c r="R1" s="10" t="s">
        <v>25</v>
      </c>
      <c r="S1" s="10" t="s">
        <v>27</v>
      </c>
      <c r="T1" s="8" t="s">
        <v>28</v>
      </c>
      <c r="U1" s="8" t="s">
        <v>44</v>
      </c>
      <c r="V1" s="8">
        <v>2013</v>
      </c>
      <c r="W1" s="10" t="s">
        <v>25</v>
      </c>
      <c r="X1" s="10" t="s">
        <v>27</v>
      </c>
      <c r="Y1" s="8" t="s">
        <v>28</v>
      </c>
      <c r="Z1" s="8" t="s">
        <v>44</v>
      </c>
      <c r="AA1" s="8">
        <v>2014</v>
      </c>
      <c r="AB1" s="10" t="s">
        <v>25</v>
      </c>
      <c r="AC1" s="10" t="s">
        <v>27</v>
      </c>
      <c r="AD1" s="8" t="s">
        <v>28</v>
      </c>
      <c r="AE1" s="8" t="s">
        <v>44</v>
      </c>
      <c r="AF1" s="8">
        <v>2015</v>
      </c>
      <c r="AG1" s="10" t="s">
        <v>25</v>
      </c>
      <c r="AH1" s="10" t="s">
        <v>27</v>
      </c>
      <c r="AI1" s="8" t="s">
        <v>28</v>
      </c>
      <c r="AJ1" s="8" t="s">
        <v>44</v>
      </c>
      <c r="AK1" s="8">
        <v>2016</v>
      </c>
      <c r="AL1" s="10" t="s">
        <v>25</v>
      </c>
      <c r="AM1" s="10" t="s">
        <v>27</v>
      </c>
      <c r="AN1" s="8" t="s">
        <v>28</v>
      </c>
      <c r="AO1" s="8" t="s">
        <v>44</v>
      </c>
      <c r="AP1" s="8">
        <v>2017</v>
      </c>
      <c r="AQ1" s="10" t="s">
        <v>25</v>
      </c>
      <c r="AR1" s="10" t="s">
        <v>27</v>
      </c>
      <c r="AS1" s="8" t="s">
        <v>28</v>
      </c>
      <c r="AT1" s="8" t="s">
        <v>44</v>
      </c>
      <c r="AU1" s="8">
        <v>2018</v>
      </c>
      <c r="AV1" s="8" t="s">
        <v>25</v>
      </c>
      <c r="AW1" s="8" t="s">
        <v>27</v>
      </c>
      <c r="AX1" s="8" t="s">
        <v>28</v>
      </c>
      <c r="AY1" s="8" t="s">
        <v>44</v>
      </c>
    </row>
    <row r="2" spans="1:51" x14ac:dyDescent="0.2">
      <c r="A2" s="12" t="s">
        <v>0</v>
      </c>
      <c r="B2" s="16" t="s">
        <v>0</v>
      </c>
      <c r="C2" s="13">
        <f>'2009'!$J2</f>
        <v>1</v>
      </c>
      <c r="D2" s="13">
        <f>'2009'!$K2</f>
        <v>0</v>
      </c>
      <c r="E2" s="13">
        <f>'2009'!$L2</f>
        <v>4</v>
      </c>
      <c r="F2" s="13">
        <f>SUM(C2:E2)</f>
        <v>5</v>
      </c>
      <c r="G2" s="16" t="s">
        <v>0</v>
      </c>
      <c r="H2" s="13">
        <f>'2010'!$J2</f>
        <v>0</v>
      </c>
      <c r="I2" s="13">
        <f>'2010'!$K2</f>
        <v>0</v>
      </c>
      <c r="J2" s="13">
        <f>'2010'!$L2</f>
        <v>12</v>
      </c>
      <c r="K2" s="13">
        <f>SUM(H2:J2)</f>
        <v>12</v>
      </c>
      <c r="L2" s="16" t="s">
        <v>0</v>
      </c>
      <c r="M2" s="13">
        <f>'2011'!$J2</f>
        <v>1</v>
      </c>
      <c r="N2" s="13">
        <f>'2011'!$K2</f>
        <v>2</v>
      </c>
      <c r="O2" s="13">
        <f>'2011'!$L2</f>
        <v>3</v>
      </c>
      <c r="P2" s="13">
        <f>SUM(M2:O2)</f>
        <v>6</v>
      </c>
      <c r="Q2" s="16" t="s">
        <v>0</v>
      </c>
      <c r="R2" s="13">
        <v>0</v>
      </c>
      <c r="S2" s="13">
        <v>0</v>
      </c>
      <c r="T2" s="13">
        <v>4</v>
      </c>
      <c r="U2" s="13">
        <f>SUM(R2:T2)</f>
        <v>4</v>
      </c>
      <c r="V2" s="16" t="s">
        <v>0</v>
      </c>
      <c r="W2" s="13">
        <v>0</v>
      </c>
      <c r="X2" s="13">
        <v>1</v>
      </c>
      <c r="Y2" s="13">
        <v>3</v>
      </c>
      <c r="Z2" s="13">
        <f>SUM(W2:Y2)</f>
        <v>4</v>
      </c>
      <c r="AA2" s="16" t="s">
        <v>0</v>
      </c>
      <c r="AB2" s="13">
        <v>0</v>
      </c>
      <c r="AC2" s="13">
        <v>2</v>
      </c>
      <c r="AD2" s="13">
        <v>1</v>
      </c>
      <c r="AE2" s="13">
        <f>SUM(AB2:AD2)</f>
        <v>3</v>
      </c>
      <c r="AF2" s="16" t="s">
        <v>0</v>
      </c>
      <c r="AG2" s="13">
        <v>1</v>
      </c>
      <c r="AH2" s="13">
        <v>0</v>
      </c>
      <c r="AI2" s="13">
        <v>1</v>
      </c>
      <c r="AJ2" s="13">
        <f>SUM(AG2:AI2)</f>
        <v>2</v>
      </c>
      <c r="AK2" s="16" t="s">
        <v>0</v>
      </c>
      <c r="AL2" s="13">
        <v>0</v>
      </c>
      <c r="AM2" s="13">
        <v>1</v>
      </c>
      <c r="AN2" s="13">
        <v>1</v>
      </c>
      <c r="AO2" s="13">
        <f>SUM(AL2:AN2)</f>
        <v>2</v>
      </c>
      <c r="AP2" s="16" t="s">
        <v>0</v>
      </c>
      <c r="AQ2" s="13">
        <v>1</v>
      </c>
      <c r="AR2" s="13">
        <v>0</v>
      </c>
      <c r="AS2" s="13">
        <v>1</v>
      </c>
      <c r="AT2" s="13">
        <f>SUM(AQ2:AS2)</f>
        <v>2</v>
      </c>
      <c r="AU2" s="16" t="s">
        <v>0</v>
      </c>
      <c r="AV2" s="3">
        <v>0</v>
      </c>
      <c r="AW2" s="3">
        <v>0</v>
      </c>
      <c r="AX2" s="3">
        <v>1</v>
      </c>
      <c r="AY2" s="13">
        <f>SUM(AV2:AX2)</f>
        <v>1</v>
      </c>
    </row>
    <row r="3" spans="1:51" x14ac:dyDescent="0.2">
      <c r="A3" s="12" t="s">
        <v>1</v>
      </c>
      <c r="B3" s="16" t="s">
        <v>1</v>
      </c>
      <c r="C3" s="13">
        <f>'2009'!$J3</f>
        <v>31</v>
      </c>
      <c r="D3" s="13">
        <f>'2009'!$K3</f>
        <v>42</v>
      </c>
      <c r="E3" s="13">
        <f>'2009'!$L3</f>
        <v>59</v>
      </c>
      <c r="F3" s="13">
        <f>SUM(C3:E3)</f>
        <v>132</v>
      </c>
      <c r="G3" s="16" t="s">
        <v>1</v>
      </c>
      <c r="H3" s="13">
        <f>'2010'!$J3</f>
        <v>27</v>
      </c>
      <c r="I3" s="13">
        <f>'2010'!$K3</f>
        <v>44</v>
      </c>
      <c r="J3" s="13">
        <f>'2010'!$L3</f>
        <v>78</v>
      </c>
      <c r="K3" s="13">
        <f>SUM(H3:J3)</f>
        <v>149</v>
      </c>
      <c r="L3" s="16" t="s">
        <v>1</v>
      </c>
      <c r="M3" s="13">
        <f>'2011'!$J3</f>
        <v>27</v>
      </c>
      <c r="N3" s="13">
        <f>'2011'!$K3</f>
        <v>32</v>
      </c>
      <c r="O3" s="13">
        <f>'2011'!$L3</f>
        <v>38</v>
      </c>
      <c r="P3" s="13">
        <f>SUM(M3:O3)</f>
        <v>97</v>
      </c>
      <c r="Q3" s="16" t="s">
        <v>1</v>
      </c>
      <c r="R3" s="13">
        <v>29</v>
      </c>
      <c r="S3" s="13">
        <v>46</v>
      </c>
      <c r="T3" s="13">
        <v>49</v>
      </c>
      <c r="U3" s="13">
        <f>SUM(R3:T3)</f>
        <v>124</v>
      </c>
      <c r="V3" s="16" t="s">
        <v>1</v>
      </c>
      <c r="W3" s="13">
        <v>29</v>
      </c>
      <c r="X3" s="13">
        <v>35</v>
      </c>
      <c r="Y3" s="13">
        <v>39</v>
      </c>
      <c r="Z3" s="13">
        <f>SUM(W3:Y3)</f>
        <v>103</v>
      </c>
      <c r="AA3" s="16" t="s">
        <v>1</v>
      </c>
      <c r="AB3" s="13">
        <v>30</v>
      </c>
      <c r="AC3" s="13">
        <v>18</v>
      </c>
      <c r="AD3" s="13">
        <v>41</v>
      </c>
      <c r="AE3" s="13">
        <f>SUM(AB3:AD3)</f>
        <v>89</v>
      </c>
      <c r="AF3" s="16" t="s">
        <v>1</v>
      </c>
      <c r="AG3" s="13">
        <v>31</v>
      </c>
      <c r="AH3" s="13">
        <v>33</v>
      </c>
      <c r="AI3" s="13">
        <v>39</v>
      </c>
      <c r="AJ3" s="13">
        <f>SUM(AG3:AI3)</f>
        <v>103</v>
      </c>
      <c r="AK3" s="16" t="s">
        <v>1</v>
      </c>
      <c r="AL3" s="13">
        <v>20</v>
      </c>
      <c r="AM3" s="13">
        <v>20</v>
      </c>
      <c r="AN3" s="13">
        <v>33</v>
      </c>
      <c r="AO3" s="13">
        <f>SUM(AL3:AN3)</f>
        <v>73</v>
      </c>
      <c r="AP3" s="16" t="s">
        <v>1</v>
      </c>
      <c r="AQ3" s="13">
        <v>29</v>
      </c>
      <c r="AR3" s="13">
        <v>19</v>
      </c>
      <c r="AS3" s="13">
        <v>15</v>
      </c>
      <c r="AT3" s="13">
        <f>SUM(AQ3:AS3)</f>
        <v>63</v>
      </c>
      <c r="AU3" s="16" t="s">
        <v>1</v>
      </c>
      <c r="AV3" s="3">
        <v>31</v>
      </c>
      <c r="AW3" s="3">
        <v>17</v>
      </c>
      <c r="AX3" s="3">
        <v>26</v>
      </c>
      <c r="AY3" s="13">
        <f>SUM(AV3:AX3)</f>
        <v>74</v>
      </c>
    </row>
    <row r="4" spans="1:51" x14ac:dyDescent="0.2">
      <c r="A4" s="12" t="s">
        <v>2</v>
      </c>
      <c r="B4" s="16" t="s">
        <v>2</v>
      </c>
      <c r="C4" s="13">
        <f>'2009'!$J4</f>
        <v>54</v>
      </c>
      <c r="D4" s="13">
        <f>'2009'!$K4</f>
        <v>133</v>
      </c>
      <c r="E4" s="13">
        <f>'2009'!$L4</f>
        <v>73</v>
      </c>
      <c r="F4" s="13">
        <f>SUM(C4:E4)</f>
        <v>260</v>
      </c>
      <c r="G4" s="16" t="s">
        <v>2</v>
      </c>
      <c r="H4" s="13">
        <f>'2010'!$J4</f>
        <v>42</v>
      </c>
      <c r="I4" s="13">
        <f>'2010'!$K4</f>
        <v>100</v>
      </c>
      <c r="J4" s="13">
        <f>'2010'!$L4</f>
        <v>98</v>
      </c>
      <c r="K4" s="13">
        <f>SUM(H4:J4)</f>
        <v>240</v>
      </c>
      <c r="L4" s="16" t="s">
        <v>2</v>
      </c>
      <c r="M4" s="13">
        <f>'2011'!$J4</f>
        <v>42</v>
      </c>
      <c r="N4" s="13">
        <f>'2011'!$K4</f>
        <v>82</v>
      </c>
      <c r="O4" s="13">
        <f>'2011'!$L4</f>
        <v>98</v>
      </c>
      <c r="P4" s="13">
        <f>SUM(M4:O4)</f>
        <v>222</v>
      </c>
      <c r="Q4" s="16" t="s">
        <v>2</v>
      </c>
      <c r="R4" s="13">
        <v>41</v>
      </c>
      <c r="S4" s="13">
        <v>0</v>
      </c>
      <c r="T4" s="13">
        <v>103</v>
      </c>
      <c r="U4" s="13">
        <f>SUM(R4:T4)</f>
        <v>144</v>
      </c>
      <c r="V4" s="16" t="s">
        <v>2</v>
      </c>
      <c r="W4" s="13">
        <v>61</v>
      </c>
      <c r="X4" s="13">
        <v>85</v>
      </c>
      <c r="Y4" s="13">
        <v>111</v>
      </c>
      <c r="Z4" s="13">
        <f>SUM(W4:Y4)</f>
        <v>257</v>
      </c>
      <c r="AA4" s="16" t="s">
        <v>2</v>
      </c>
      <c r="AB4" s="13">
        <v>55</v>
      </c>
      <c r="AC4" s="13">
        <v>128</v>
      </c>
      <c r="AD4" s="13">
        <v>131</v>
      </c>
      <c r="AE4" s="13">
        <f>SUM(AB4:AD4)</f>
        <v>314</v>
      </c>
      <c r="AF4" s="16" t="s">
        <v>2</v>
      </c>
      <c r="AG4" s="13">
        <v>55</v>
      </c>
      <c r="AH4" s="13">
        <v>80</v>
      </c>
      <c r="AI4" s="13">
        <v>58</v>
      </c>
      <c r="AJ4" s="13">
        <f>SUM(AG4:AI4)</f>
        <v>193</v>
      </c>
      <c r="AK4" s="16" t="s">
        <v>2</v>
      </c>
      <c r="AL4" s="13">
        <v>57</v>
      </c>
      <c r="AM4" s="13">
        <v>78</v>
      </c>
      <c r="AN4" s="13">
        <v>70</v>
      </c>
      <c r="AO4" s="13">
        <f>SUM(AL4:AN4)</f>
        <v>205</v>
      </c>
      <c r="AP4" s="16" t="s">
        <v>2</v>
      </c>
      <c r="AQ4" s="13">
        <v>41</v>
      </c>
      <c r="AR4" s="13">
        <v>65</v>
      </c>
      <c r="AS4" s="13">
        <v>70</v>
      </c>
      <c r="AT4" s="13">
        <f>SUM(AQ4:AS4)</f>
        <v>176</v>
      </c>
      <c r="AU4" s="16" t="s">
        <v>2</v>
      </c>
      <c r="AV4" s="3">
        <v>34</v>
      </c>
      <c r="AW4" s="3">
        <v>88</v>
      </c>
      <c r="AX4" s="3">
        <v>73</v>
      </c>
      <c r="AY4" s="13">
        <f>SUM(AV4:AX4)</f>
        <v>195</v>
      </c>
    </row>
    <row r="5" spans="1:51" x14ac:dyDescent="0.2">
      <c r="A5" s="12" t="s">
        <v>3</v>
      </c>
      <c r="B5" s="16" t="s">
        <v>3</v>
      </c>
      <c r="C5" s="13">
        <f>'2009'!$J5</f>
        <v>63</v>
      </c>
      <c r="D5" s="13" t="str">
        <f>'2009'!$K5</f>
        <v>NA</v>
      </c>
      <c r="E5" s="13">
        <f>'2009'!$L5</f>
        <v>53</v>
      </c>
      <c r="F5" s="13">
        <f>SUM(C5:E5)</f>
        <v>116</v>
      </c>
      <c r="G5" s="16" t="s">
        <v>3</v>
      </c>
      <c r="H5" s="13">
        <f>'2010'!$J5</f>
        <v>77</v>
      </c>
      <c r="I5" s="13" t="str">
        <f>'2010'!$K5</f>
        <v>NA</v>
      </c>
      <c r="J5" s="13">
        <f>'2010'!$L5</f>
        <v>36</v>
      </c>
      <c r="K5" s="13">
        <f>SUM(H5:J5)</f>
        <v>113</v>
      </c>
      <c r="L5" s="16" t="s">
        <v>3</v>
      </c>
      <c r="M5" s="13">
        <f>'2011'!$J5</f>
        <v>98</v>
      </c>
      <c r="N5" s="13" t="str">
        <f>'2011'!$K5</f>
        <v>NA</v>
      </c>
      <c r="O5" s="13">
        <f>'2011'!$L5</f>
        <v>33</v>
      </c>
      <c r="P5" s="13">
        <f>SUM(M5:O5)</f>
        <v>131</v>
      </c>
      <c r="Q5" s="16" t="s">
        <v>3</v>
      </c>
      <c r="R5" s="13">
        <v>73</v>
      </c>
      <c r="S5" s="13" t="s">
        <v>4</v>
      </c>
      <c r="T5" s="13">
        <v>42</v>
      </c>
      <c r="U5" s="13">
        <f>SUM(R5:T5)</f>
        <v>115</v>
      </c>
      <c r="V5" s="16" t="s">
        <v>3</v>
      </c>
      <c r="W5" s="13">
        <v>94</v>
      </c>
      <c r="X5" s="13" t="s">
        <v>4</v>
      </c>
      <c r="Y5" s="13">
        <v>35</v>
      </c>
      <c r="Z5" s="13">
        <f>SUM(W5:Y5)</f>
        <v>129</v>
      </c>
      <c r="AA5" s="16" t="s">
        <v>3</v>
      </c>
      <c r="AB5" s="13">
        <v>74</v>
      </c>
      <c r="AC5" s="13" t="s">
        <v>4</v>
      </c>
      <c r="AD5" s="13">
        <v>46</v>
      </c>
      <c r="AE5" s="13">
        <f>SUM(AB5:AD5)</f>
        <v>120</v>
      </c>
      <c r="AF5" s="16" t="s">
        <v>3</v>
      </c>
      <c r="AG5" s="13">
        <v>56</v>
      </c>
      <c r="AH5" s="13" t="s">
        <v>4</v>
      </c>
      <c r="AI5" s="13">
        <v>29</v>
      </c>
      <c r="AJ5" s="13">
        <f>SUM(AG5:AI5)</f>
        <v>85</v>
      </c>
      <c r="AK5" s="16" t="s">
        <v>3</v>
      </c>
      <c r="AL5" s="13">
        <v>28</v>
      </c>
      <c r="AM5" s="13"/>
      <c r="AN5" s="13">
        <v>17</v>
      </c>
      <c r="AO5" s="13">
        <f>SUM(AL5:AN5)</f>
        <v>45</v>
      </c>
      <c r="AP5" s="16" t="s">
        <v>3</v>
      </c>
      <c r="AQ5" s="13">
        <v>20</v>
      </c>
      <c r="AR5" s="13" t="s">
        <v>4</v>
      </c>
      <c r="AS5" s="13">
        <v>27</v>
      </c>
      <c r="AT5" s="13">
        <f>SUM(AQ5:AS5)</f>
        <v>47</v>
      </c>
      <c r="AU5" s="16" t="s">
        <v>3</v>
      </c>
      <c r="AV5" s="3">
        <v>43</v>
      </c>
      <c r="AW5" s="3" t="s">
        <v>4</v>
      </c>
      <c r="AX5" s="3">
        <v>12</v>
      </c>
      <c r="AY5" s="13">
        <f>SUM(AV5:AX5)</f>
        <v>55</v>
      </c>
    </row>
    <row r="6" spans="1:51" x14ac:dyDescent="0.2">
      <c r="A6" s="12" t="s">
        <v>5</v>
      </c>
      <c r="B6" s="16" t="s">
        <v>5</v>
      </c>
      <c r="C6" s="13">
        <f>'2009'!$J6</f>
        <v>41468640</v>
      </c>
      <c r="D6" s="13">
        <f>'2009'!$K6</f>
        <v>54208872</v>
      </c>
      <c r="E6" s="13">
        <f>'2009'!$L6</f>
        <v>139777539</v>
      </c>
      <c r="F6" s="13">
        <f>SUM(C6:E6)</f>
        <v>235455051</v>
      </c>
      <c r="G6" s="16" t="s">
        <v>5</v>
      </c>
      <c r="H6" s="13">
        <f>'2010'!$J6</f>
        <v>41050555</v>
      </c>
      <c r="I6" s="13">
        <f>'2010'!$K6</f>
        <v>54531528</v>
      </c>
      <c r="J6" s="13">
        <f>'2010'!$L6</f>
        <v>194487878</v>
      </c>
      <c r="K6" s="13">
        <f>SUM(H6:J6)</f>
        <v>290069961</v>
      </c>
      <c r="L6" s="16" t="s">
        <v>5</v>
      </c>
      <c r="M6" s="13">
        <f>'2011'!$J6</f>
        <v>44423034</v>
      </c>
      <c r="N6" s="13">
        <f>'2011'!$K6</f>
        <v>56501520</v>
      </c>
      <c r="O6" s="13">
        <f>'2011'!$L6</f>
        <v>129620501</v>
      </c>
      <c r="P6" s="13">
        <f>SUM(M6:O6)</f>
        <v>230545055</v>
      </c>
      <c r="Q6" s="16" t="s">
        <v>5</v>
      </c>
      <c r="R6" s="13">
        <v>45354585</v>
      </c>
      <c r="S6" s="13">
        <v>62848188</v>
      </c>
      <c r="T6" s="13">
        <v>122656035</v>
      </c>
      <c r="U6" s="13">
        <f>SUM(R6:T6)</f>
        <v>230858808</v>
      </c>
      <c r="V6" s="16" t="s">
        <v>5</v>
      </c>
      <c r="W6" s="13">
        <v>50031642</v>
      </c>
      <c r="X6" s="13">
        <v>66600000</v>
      </c>
      <c r="Y6" s="13">
        <v>120539256</v>
      </c>
      <c r="Z6" s="13">
        <f>SUM(W6:Y6)</f>
        <v>237170898</v>
      </c>
      <c r="AA6" s="16" t="s">
        <v>5</v>
      </c>
      <c r="AB6" s="13">
        <v>48622433</v>
      </c>
      <c r="AC6" s="13">
        <v>68708472</v>
      </c>
      <c r="AD6" s="13">
        <v>128069996</v>
      </c>
      <c r="AE6" s="13">
        <f>SUM(AB6:AD6)</f>
        <v>245400901</v>
      </c>
      <c r="AF6" s="16" t="s">
        <v>5</v>
      </c>
      <c r="AG6" s="13">
        <v>41871445</v>
      </c>
      <c r="AH6" s="13">
        <v>64154000</v>
      </c>
      <c r="AI6" s="13">
        <v>106659872</v>
      </c>
      <c r="AJ6" s="13">
        <f>SUM(AG6:AI6)</f>
        <v>212685317</v>
      </c>
      <c r="AK6" s="16" t="s">
        <v>5</v>
      </c>
      <c r="AL6" s="13">
        <v>34833296</v>
      </c>
      <c r="AM6" s="13">
        <v>60800000</v>
      </c>
      <c r="AN6" s="13">
        <v>78349792</v>
      </c>
      <c r="AO6" s="13">
        <f>SUM(AL6:AN6)</f>
        <v>173983088</v>
      </c>
      <c r="AP6" s="16" t="s">
        <v>5</v>
      </c>
      <c r="AQ6" s="13">
        <v>33473095</v>
      </c>
      <c r="AR6" s="13">
        <v>59400000</v>
      </c>
      <c r="AS6" s="13">
        <v>68158237</v>
      </c>
      <c r="AT6" s="13">
        <f>SUM(AQ6:AS6)</f>
        <v>161031332</v>
      </c>
      <c r="AU6" s="16" t="s">
        <v>5</v>
      </c>
      <c r="AV6" s="3">
        <v>39890530</v>
      </c>
      <c r="AW6" s="3" t="s">
        <v>4</v>
      </c>
      <c r="AX6" s="3">
        <v>68389588</v>
      </c>
      <c r="AY6" s="13">
        <f>SUM(AV6:AX6)</f>
        <v>108280118</v>
      </c>
    </row>
    <row r="7" spans="1:51" x14ac:dyDescent="0.2">
      <c r="A7" s="12" t="s">
        <v>29</v>
      </c>
      <c r="B7" s="17" t="s">
        <v>29</v>
      </c>
      <c r="C7" s="2">
        <f>'2009'!$J7</f>
        <v>2.4114608050806584E-2</v>
      </c>
      <c r="D7" s="2">
        <f>'2009'!$K7</f>
        <v>0</v>
      </c>
      <c r="E7" s="2">
        <f>'2009'!$L7</f>
        <v>2.8616901031574177E-2</v>
      </c>
      <c r="F7" s="2">
        <f>F2/(F6/10^6)</f>
        <v>2.1235475640741297E-2</v>
      </c>
      <c r="G7" s="17" t="s">
        <v>29</v>
      </c>
      <c r="H7" s="2">
        <f>'2010'!$J7</f>
        <v>0</v>
      </c>
      <c r="I7" s="2">
        <f>'2010'!$K7</f>
        <v>0</v>
      </c>
      <c r="J7" s="2">
        <f>'2010'!$L7</f>
        <v>6.1700503514157318E-2</v>
      </c>
      <c r="K7" s="2">
        <f>K2/(K6/10^6)</f>
        <v>4.1369330207894232E-2</v>
      </c>
      <c r="L7" s="17" t="s">
        <v>29</v>
      </c>
      <c r="M7" s="2">
        <f>'2011'!$J7</f>
        <v>2.2510844261560341E-2</v>
      </c>
      <c r="N7" s="2">
        <f>'2011'!$K7</f>
        <v>3.5397277807747471E-2</v>
      </c>
      <c r="O7" s="2">
        <f>'2011'!$L7</f>
        <v>2.3144486997469637E-2</v>
      </c>
      <c r="P7" s="2">
        <f>P2/(P6/10^6)</f>
        <v>2.6025281696022497E-2</v>
      </c>
      <c r="Q7" s="17" t="s">
        <v>29</v>
      </c>
      <c r="R7" s="2">
        <f t="shared" ref="R7:T7" si="0">IF(OR(OR(R2="",R2="NA"), OR(R$6="",R$6="NA")),"NA",R2*1000000/R$6)</f>
        <v>0</v>
      </c>
      <c r="S7" s="2">
        <f t="shared" si="0"/>
        <v>0</v>
      </c>
      <c r="T7" s="2">
        <f t="shared" si="0"/>
        <v>3.2611522131789111E-2</v>
      </c>
      <c r="U7" s="2">
        <f>U2/(U6/10^6)</f>
        <v>1.7326607698676152E-2</v>
      </c>
      <c r="V7" s="17" t="s">
        <v>29</v>
      </c>
      <c r="W7" s="2">
        <f t="shared" ref="W7:Y7" si="1">IF(OR(OR(W2="",W2="NA"), OR(W$6="",W$6="NA")),"NA",W2*1000000/W$6)</f>
        <v>0</v>
      </c>
      <c r="X7" s="2">
        <f t="shared" si="1"/>
        <v>1.5015015015015015E-2</v>
      </c>
      <c r="Y7" s="2">
        <f t="shared" si="1"/>
        <v>2.4888157597388855E-2</v>
      </c>
      <c r="Z7" s="2">
        <f>Z2/(Z6/10^6)</f>
        <v>1.6865475628464334E-2</v>
      </c>
      <c r="AA7" s="17" t="s">
        <v>29</v>
      </c>
      <c r="AB7" s="2">
        <f t="shared" ref="AB7:AD10" si="2">IF(OR(OR(AB2="",AB2="NA"), OR(AB$6="",AB$6="NA")),"NA",AB2*1000000/AB$6)</f>
        <v>0</v>
      </c>
      <c r="AC7" s="2">
        <f t="shared" si="2"/>
        <v>2.9108491890199508E-2</v>
      </c>
      <c r="AD7" s="2">
        <f t="shared" si="2"/>
        <v>7.8082301181613221E-3</v>
      </c>
      <c r="AE7" s="2">
        <f>AE2/(AE6/10^6)</f>
        <v>1.2224893990914891E-2</v>
      </c>
      <c r="AF7" s="17" t="s">
        <v>29</v>
      </c>
      <c r="AG7" s="2">
        <f t="shared" ref="AG7:AI7" si="3">IF(OR(OR(AG2="",AG2="NA"), OR(AG$6="",AG$6="NA")),"NA",AG2*1000000/AG$6)</f>
        <v>2.3882624542811932E-2</v>
      </c>
      <c r="AH7" s="2">
        <f t="shared" si="3"/>
        <v>0</v>
      </c>
      <c r="AI7" s="2">
        <f t="shared" si="3"/>
        <v>9.3755972255432675E-3</v>
      </c>
      <c r="AJ7" s="2">
        <f>AJ2/(AJ6/10^6)</f>
        <v>9.4035640457493363E-3</v>
      </c>
      <c r="AK7" s="17" t="s">
        <v>29</v>
      </c>
      <c r="AL7" s="2">
        <f t="shared" ref="AL7:AN10" si="4">IF(OR(OR(AL2="",AL2="NA"), OR(AL$6="",AL$6="NA")),"NA",AL2*1000000/AL$6)</f>
        <v>0</v>
      </c>
      <c r="AM7" s="2">
        <f t="shared" si="4"/>
        <v>1.6447368421052631E-2</v>
      </c>
      <c r="AN7" s="2">
        <f t="shared" si="4"/>
        <v>1.276327574679458E-2</v>
      </c>
      <c r="AO7" s="2">
        <f>AO2/(AO6/10^6)</f>
        <v>1.1495370170691532E-2</v>
      </c>
      <c r="AP7" s="17" t="s">
        <v>29</v>
      </c>
      <c r="AQ7" s="2">
        <f t="shared" ref="AQ7:AS7" si="5">IF(OR(OR(AQ2="",AQ2="NA"), OR(AQ$6="",AQ$6="NA")),"NA",AQ2*1000000/AQ$6)</f>
        <v>2.9874739697658671E-2</v>
      </c>
      <c r="AR7" s="2">
        <f t="shared" si="5"/>
        <v>0</v>
      </c>
      <c r="AS7" s="2">
        <f t="shared" si="5"/>
        <v>1.467174099588286E-2</v>
      </c>
      <c r="AT7" s="2">
        <f>AT2/(AT6/10^6)</f>
        <v>1.2419943219497185E-2</v>
      </c>
      <c r="AU7" s="17" t="s">
        <v>29</v>
      </c>
      <c r="AV7" s="2">
        <f t="shared" ref="AV7:AX7" si="6">IF(OR(OR(AV2="",AV2="NA"), OR(AV$6="",AV$6="NA")),"NA",AV2*1000000/AV$6)</f>
        <v>0</v>
      </c>
      <c r="AW7" s="2" t="str">
        <f t="shared" si="6"/>
        <v>NA</v>
      </c>
      <c r="AX7" s="2">
        <f t="shared" si="6"/>
        <v>1.4622108850838523E-2</v>
      </c>
      <c r="AY7" s="2">
        <f>AY2/(AY6/10^6)</f>
        <v>9.2353057834680223E-3</v>
      </c>
    </row>
    <row r="8" spans="1:51" x14ac:dyDescent="0.2">
      <c r="A8" s="12" t="s">
        <v>30</v>
      </c>
      <c r="B8" s="17" t="s">
        <v>30</v>
      </c>
      <c r="C8" s="2">
        <f>'2009'!$J8</f>
        <v>0.74755284957500412</v>
      </c>
      <c r="D8" s="2">
        <f>'2009'!$K8</f>
        <v>0.77478092515926178</v>
      </c>
      <c r="E8" s="2">
        <f>'2009'!$L8</f>
        <v>0.42209929021571913</v>
      </c>
      <c r="F8" s="2">
        <f>F3/(F6/10^6)</f>
        <v>0.56061655691557022</v>
      </c>
      <c r="G8" s="17" t="s">
        <v>30</v>
      </c>
      <c r="H8" s="2">
        <f>'2010'!$J8</f>
        <v>0.6577255776444435</v>
      </c>
      <c r="I8" s="2">
        <f>'2010'!$K8</f>
        <v>0.80687267739866009</v>
      </c>
      <c r="J8" s="2">
        <f>'2010'!$L8</f>
        <v>0.40105327284202258</v>
      </c>
      <c r="K8" s="2">
        <f>K3/(K6/10^6)</f>
        <v>0.5136691834146867</v>
      </c>
      <c r="L8" s="17" t="s">
        <v>30</v>
      </c>
      <c r="M8" s="2">
        <f>'2011'!$J8</f>
        <v>0.60779279506212924</v>
      </c>
      <c r="N8" s="2">
        <f>'2011'!$K8</f>
        <v>0.56635644492395953</v>
      </c>
      <c r="O8" s="2">
        <f>'2011'!$L8</f>
        <v>0.29316350196794871</v>
      </c>
      <c r="P8" s="2">
        <f>P3/(P6/10^6)</f>
        <v>0.42074205408569704</v>
      </c>
      <c r="Q8" s="17" t="s">
        <v>30</v>
      </c>
      <c r="R8" s="2">
        <f t="shared" ref="R8:T10" si="7">IF(OR(OR(R3="",R3="NA"), OR(R$6="",R$6="NA")),"NA",R3*1000000/R$6)</f>
        <v>0.63940613721854145</v>
      </c>
      <c r="S8" s="2">
        <f t="shared" si="7"/>
        <v>0.73192245415253654</v>
      </c>
      <c r="T8" s="2">
        <f t="shared" si="7"/>
        <v>0.39949114611441661</v>
      </c>
      <c r="U8" s="2">
        <f>U3/(U6/10^6)</f>
        <v>0.53712483865896077</v>
      </c>
      <c r="V8" s="17" t="s">
        <v>30</v>
      </c>
      <c r="W8" s="2">
        <f t="shared" ref="W8:Y10" si="8">IF(OR(OR(W3="",W3="NA"), OR(W$6="",W$6="NA")),"NA",W3*1000000/W$6)</f>
        <v>0.57963318493524563</v>
      </c>
      <c r="X8" s="2">
        <f t="shared" si="8"/>
        <v>0.52552552552552556</v>
      </c>
      <c r="Y8" s="2">
        <f t="shared" si="8"/>
        <v>0.32354604876605508</v>
      </c>
      <c r="Z8" s="2">
        <f>Z3/(Z6/10^6)</f>
        <v>0.43428599743295654</v>
      </c>
      <c r="AA8" s="17" t="s">
        <v>30</v>
      </c>
      <c r="AB8" s="2">
        <f t="shared" si="2"/>
        <v>0.61699915345659484</v>
      </c>
      <c r="AC8" s="2">
        <f t="shared" si="2"/>
        <v>0.26197642701179558</v>
      </c>
      <c r="AD8" s="2">
        <f t="shared" si="2"/>
        <v>0.32013743484461421</v>
      </c>
      <c r="AE8" s="2">
        <f>AE3/(AE6/10^6)</f>
        <v>0.36267185506380845</v>
      </c>
      <c r="AF8" s="17" t="s">
        <v>30</v>
      </c>
      <c r="AG8" s="2">
        <f t="shared" ref="AG8:AI10" si="9">IF(OR(OR(AG3="",AG3="NA"), OR(AG$6="",AG$6="NA")),"NA",AG3*1000000/AG$6)</f>
        <v>0.74036136082716997</v>
      </c>
      <c r="AH8" s="2">
        <f t="shared" si="9"/>
        <v>0.51438725566605359</v>
      </c>
      <c r="AI8" s="2">
        <f t="shared" si="9"/>
        <v>0.36564829179618741</v>
      </c>
      <c r="AJ8" s="2">
        <f>AJ3/(AJ6/10^6)</f>
        <v>0.48428354835609078</v>
      </c>
      <c r="AK8" s="17" t="s">
        <v>30</v>
      </c>
      <c r="AL8" s="2">
        <f t="shared" ref="AL8:AN8" si="10">IF(OR(OR(AL3="",AL3="NA"), OR(AL$6="",AL$6="NA")),"NA",AL3*1000000/AL$6)</f>
        <v>0.5741632947970241</v>
      </c>
      <c r="AM8" s="2">
        <f t="shared" si="10"/>
        <v>0.32894736842105265</v>
      </c>
      <c r="AN8" s="2">
        <f t="shared" si="10"/>
        <v>0.42118809964422116</v>
      </c>
      <c r="AO8" s="2">
        <f>AO3/(AO6/10^6)</f>
        <v>0.41958101123024094</v>
      </c>
      <c r="AP8" s="17" t="s">
        <v>30</v>
      </c>
      <c r="AQ8" s="2">
        <f t="shared" ref="AQ8:AS10" si="11">IF(OR(OR(AQ3="",AQ3="NA"), OR(AQ$6="",AQ$6="NA")),"NA",AQ3*1000000/AQ$6)</f>
        <v>0.86636745123210146</v>
      </c>
      <c r="AR8" s="2">
        <f t="shared" si="11"/>
        <v>0.31986531986531985</v>
      </c>
      <c r="AS8" s="2">
        <f t="shared" si="11"/>
        <v>0.22007611493824289</v>
      </c>
      <c r="AT8" s="2">
        <f>AT3/(AT6/10^6)</f>
        <v>0.39122821141416131</v>
      </c>
      <c r="AU8" s="17" t="s">
        <v>30</v>
      </c>
      <c r="AV8" s="2">
        <f t="shared" ref="AV8:AX8" si="12">IF(OR(OR(AV3="",AV3="NA"), OR(AV$6="",AV$6="NA")),"NA",AV3*1000000/AV$6)</f>
        <v>0.77712680177475701</v>
      </c>
      <c r="AW8" s="2" t="str">
        <f t="shared" si="12"/>
        <v>NA</v>
      </c>
      <c r="AX8" s="2">
        <f t="shared" si="12"/>
        <v>0.38017483012180159</v>
      </c>
      <c r="AY8" s="2">
        <f>AY3/(AY6/10^6)</f>
        <v>0.68341262797663371</v>
      </c>
    </row>
    <row r="9" spans="1:51" ht="25.5" x14ac:dyDescent="0.2">
      <c r="A9" s="12" t="s">
        <v>31</v>
      </c>
      <c r="B9" s="17" t="s">
        <v>31</v>
      </c>
      <c r="C9" s="2">
        <f>'2009'!$J9</f>
        <v>1.3021888347435555</v>
      </c>
      <c r="D9" s="2">
        <f>'2009'!$K9</f>
        <v>2.4534729296709954</v>
      </c>
      <c r="E9" s="2">
        <f>'2009'!$L9</f>
        <v>0.52225844382622877</v>
      </c>
      <c r="F9" s="2">
        <f>F4/(F6/10^6)</f>
        <v>1.1042447333185474</v>
      </c>
      <c r="G9" s="17" t="s">
        <v>31</v>
      </c>
      <c r="H9" s="2">
        <f>'2010'!$J9</f>
        <v>1.023128676335801</v>
      </c>
      <c r="I9" s="2">
        <f>'2010'!$K9</f>
        <v>1.8338015395424092</v>
      </c>
      <c r="J9" s="2">
        <f>'2010'!$L9</f>
        <v>0.50388744536561814</v>
      </c>
      <c r="K9" s="2">
        <f>K4/(K6/10^6)</f>
        <v>0.82738660415788456</v>
      </c>
      <c r="L9" s="17" t="s">
        <v>31</v>
      </c>
      <c r="M9" s="2">
        <f>'2011'!$J9</f>
        <v>0.9454554589855344</v>
      </c>
      <c r="N9" s="2">
        <f>'2011'!$K9</f>
        <v>1.4512883901176463</v>
      </c>
      <c r="O9" s="2">
        <f>'2011'!$L9</f>
        <v>0.75605324191734147</v>
      </c>
      <c r="P9" s="2">
        <f>P4/(P6/10^6)</f>
        <v>0.9629354227528325</v>
      </c>
      <c r="Q9" s="17" t="s">
        <v>31</v>
      </c>
      <c r="R9" s="2">
        <f t="shared" si="7"/>
        <v>0.90398798710207584</v>
      </c>
      <c r="S9" s="2">
        <f t="shared" si="7"/>
        <v>0</v>
      </c>
      <c r="T9" s="2">
        <f t="shared" si="7"/>
        <v>0.83974669489356968</v>
      </c>
      <c r="U9" s="2">
        <f>U4/(U6/10^6)</f>
        <v>0.62375787715234154</v>
      </c>
      <c r="V9" s="17" t="s">
        <v>31</v>
      </c>
      <c r="W9" s="2">
        <f t="shared" si="8"/>
        <v>1.2192284234844821</v>
      </c>
      <c r="X9" s="2">
        <f t="shared" si="8"/>
        <v>1.2762762762762763</v>
      </c>
      <c r="Y9" s="2">
        <f t="shared" si="8"/>
        <v>0.9208618311033876</v>
      </c>
      <c r="Z9" s="2">
        <f>Z4/(Z6/10^6)</f>
        <v>1.0836068091288333</v>
      </c>
      <c r="AA9" s="17" t="s">
        <v>31</v>
      </c>
      <c r="AB9" s="2">
        <f t="shared" si="2"/>
        <v>1.1311651146704238</v>
      </c>
      <c r="AC9" s="2">
        <f t="shared" si="2"/>
        <v>1.8629434809727685</v>
      </c>
      <c r="AD9" s="2">
        <f t="shared" si="2"/>
        <v>1.0228781454791331</v>
      </c>
      <c r="AE9" s="2">
        <f>AE4/(AE6/10^6)</f>
        <v>1.2795389043824252</v>
      </c>
      <c r="AF9" s="17" t="s">
        <v>31</v>
      </c>
      <c r="AG9" s="2">
        <f t="shared" si="9"/>
        <v>1.3135443498546564</v>
      </c>
      <c r="AH9" s="2">
        <f t="shared" si="9"/>
        <v>1.2469994076752813</v>
      </c>
      <c r="AI9" s="2">
        <f t="shared" si="9"/>
        <v>0.54378463908150954</v>
      </c>
      <c r="AJ9" s="2">
        <f>AJ4/(AJ6/10^6)</f>
        <v>0.90744393041481097</v>
      </c>
      <c r="AK9" s="17" t="s">
        <v>31</v>
      </c>
      <c r="AL9" s="2">
        <f t="shared" si="4"/>
        <v>1.6363653901715187</v>
      </c>
      <c r="AM9" s="2">
        <f t="shared" si="4"/>
        <v>1.2828947368421053</v>
      </c>
      <c r="AN9" s="2">
        <f t="shared" si="4"/>
        <v>0.89342930227562056</v>
      </c>
      <c r="AO9" s="2">
        <f>AO4/(AO6/10^6)</f>
        <v>1.1782754424958821</v>
      </c>
      <c r="AP9" s="17" t="s">
        <v>31</v>
      </c>
      <c r="AQ9" s="2">
        <f t="shared" si="11"/>
        <v>1.2248643276040057</v>
      </c>
      <c r="AR9" s="2">
        <f t="shared" si="11"/>
        <v>1.0942760942760943</v>
      </c>
      <c r="AS9" s="2">
        <f t="shared" si="11"/>
        <v>1.0270218697118001</v>
      </c>
      <c r="AT9" s="2">
        <f>AT4/(AT6/10^6)</f>
        <v>1.0929550033157522</v>
      </c>
      <c r="AU9" s="17" t="s">
        <v>31</v>
      </c>
      <c r="AV9" s="2">
        <f t="shared" ref="AV9:AX9" si="13">IF(OR(OR(AV4="",AV4="NA"), OR(AV$6="",AV$6="NA")),"NA",AV4*1000000/AV$6)</f>
        <v>0.85233262130134646</v>
      </c>
      <c r="AW9" s="2" t="str">
        <f t="shared" si="13"/>
        <v>NA</v>
      </c>
      <c r="AX9" s="2">
        <f t="shared" si="13"/>
        <v>1.0674139461112122</v>
      </c>
      <c r="AY9" s="2">
        <f>AY4/(AY6/10^6)</f>
        <v>1.8008846277762645</v>
      </c>
    </row>
    <row r="10" spans="1:51" ht="25.5" x14ac:dyDescent="0.2">
      <c r="A10" s="12" t="s">
        <v>32</v>
      </c>
      <c r="B10" s="17" t="s">
        <v>32</v>
      </c>
      <c r="C10" s="2">
        <f>'2009'!$J10</f>
        <v>1.5192203072008148</v>
      </c>
      <c r="D10" s="2" t="str">
        <f>'2009'!$K10</f>
        <v>NA</v>
      </c>
      <c r="E10" s="2">
        <f>'2009'!$L10</f>
        <v>0.37917393866835786</v>
      </c>
      <c r="F10" s="2">
        <f>F5/(F6/10^6)</f>
        <v>0.49266303486519814</v>
      </c>
      <c r="G10" s="17" t="s">
        <v>32</v>
      </c>
      <c r="H10" s="2">
        <f>'2010'!$J10</f>
        <v>1.8757359066156354</v>
      </c>
      <c r="I10" s="2" t="str">
        <f>'2010'!$K10</f>
        <v>NA</v>
      </c>
      <c r="J10" s="2">
        <f>'2010'!$L10</f>
        <v>0.18510151054247195</v>
      </c>
      <c r="K10" s="2">
        <f>K5/(K6/10^6)</f>
        <v>0.38956119279100399</v>
      </c>
      <c r="L10" s="17" t="s">
        <v>32</v>
      </c>
      <c r="M10" s="2">
        <f>'2011'!$J10</f>
        <v>2.2060627376329136</v>
      </c>
      <c r="N10" s="2" t="str">
        <f>'2011'!$K10</f>
        <v>NA</v>
      </c>
      <c r="O10" s="2">
        <f>'2011'!$L10</f>
        <v>0.254589356972166</v>
      </c>
      <c r="P10" s="2">
        <f>P5/(P6/10^6)</f>
        <v>0.56821865036315788</v>
      </c>
      <c r="Q10" s="17" t="s">
        <v>32</v>
      </c>
      <c r="R10" s="2">
        <f t="shared" si="7"/>
        <v>1.6095395867915008</v>
      </c>
      <c r="S10" s="2" t="str">
        <f t="shared" si="7"/>
        <v>NA</v>
      </c>
      <c r="T10" s="2">
        <f t="shared" si="7"/>
        <v>0.34242098238378565</v>
      </c>
      <c r="U10" s="2">
        <f>U5/(U6/10^6)</f>
        <v>0.49813997133693938</v>
      </c>
      <c r="V10" s="17" t="s">
        <v>32</v>
      </c>
      <c r="W10" s="2">
        <f t="shared" si="8"/>
        <v>1.8788110132383822</v>
      </c>
      <c r="X10" s="2" t="str">
        <f t="shared" si="8"/>
        <v>NA</v>
      </c>
      <c r="Y10" s="2">
        <f t="shared" si="8"/>
        <v>0.2903618386362033</v>
      </c>
      <c r="Z10" s="2">
        <f>Z5/(Z6/10^6)</f>
        <v>0.54391158901797476</v>
      </c>
      <c r="AA10" s="17" t="s">
        <v>32</v>
      </c>
      <c r="AB10" s="2">
        <f t="shared" si="2"/>
        <v>1.5219312451929339</v>
      </c>
      <c r="AC10" s="2" t="str">
        <f t="shared" si="2"/>
        <v>NA</v>
      </c>
      <c r="AD10" s="2">
        <f t="shared" si="2"/>
        <v>0.35917858543542081</v>
      </c>
      <c r="AE10" s="2">
        <f>AE5/(AE6/10^6)</f>
        <v>0.48899575963659564</v>
      </c>
      <c r="AF10" s="17" t="s">
        <v>32</v>
      </c>
      <c r="AG10" s="2">
        <f t="shared" si="9"/>
        <v>1.3374269743974683</v>
      </c>
      <c r="AH10" s="2" t="str">
        <f t="shared" si="9"/>
        <v>NA</v>
      </c>
      <c r="AI10" s="2">
        <f t="shared" si="9"/>
        <v>0.27189231954075477</v>
      </c>
      <c r="AJ10" s="2">
        <f>AJ5/(AJ6/10^6)</f>
        <v>0.3996514719443468</v>
      </c>
      <c r="AK10" s="17" t="s">
        <v>32</v>
      </c>
      <c r="AL10" s="2">
        <f t="shared" si="4"/>
        <v>0.80382861271583372</v>
      </c>
      <c r="AM10" s="2" t="str">
        <f t="shared" si="4"/>
        <v>NA</v>
      </c>
      <c r="AN10" s="2">
        <f t="shared" si="4"/>
        <v>0.21697568769550785</v>
      </c>
      <c r="AO10" s="2">
        <f>AO5/(AO6/10^6)</f>
        <v>0.25864582884055948</v>
      </c>
      <c r="AP10" s="17" t="s">
        <v>32</v>
      </c>
      <c r="AQ10" s="2">
        <f t="shared" si="11"/>
        <v>0.5974947939531734</v>
      </c>
      <c r="AR10" s="2" t="str">
        <f t="shared" si="11"/>
        <v>NA</v>
      </c>
      <c r="AS10" s="2">
        <f t="shared" si="11"/>
        <v>0.39613700688883724</v>
      </c>
      <c r="AT10" s="2">
        <f>AT5/(AT6/10^6)</f>
        <v>0.29186866565818387</v>
      </c>
      <c r="AU10" s="17" t="s">
        <v>32</v>
      </c>
      <c r="AV10" s="2">
        <f t="shared" ref="AV10:AX10" si="14">IF(OR(OR(AV5="",AV5="NA"), OR(AV$6="",AV$6="NA")),"NA",AV5*1000000/AV$6)</f>
        <v>1.0779500798811146</v>
      </c>
      <c r="AW10" s="2" t="str">
        <f t="shared" si="14"/>
        <v>NA</v>
      </c>
      <c r="AX10" s="2">
        <f t="shared" si="14"/>
        <v>0.17546530621006226</v>
      </c>
      <c r="AY10" s="2">
        <f>AY5/(AY6/10^6)</f>
        <v>0.50794181809074124</v>
      </c>
    </row>
    <row r="11" spans="1:51" ht="22.5" x14ac:dyDescent="0.2">
      <c r="A11" s="7"/>
      <c r="B11" s="8"/>
      <c r="C11" s="10"/>
      <c r="D11" s="10"/>
      <c r="E11" s="8"/>
      <c r="F11" s="8"/>
      <c r="G11" s="8"/>
      <c r="H11" s="10"/>
      <c r="I11" s="10"/>
      <c r="J11" s="8"/>
      <c r="K11" s="8"/>
      <c r="L11" s="8"/>
      <c r="M11" s="10"/>
      <c r="N11" s="10"/>
      <c r="O11" s="8"/>
      <c r="P11" s="8"/>
      <c r="Q11" s="8"/>
      <c r="R11" s="10"/>
      <c r="S11" s="10"/>
      <c r="T11" s="8"/>
      <c r="U11" s="8"/>
      <c r="V11" s="8"/>
      <c r="W11" s="10"/>
      <c r="X11" s="10"/>
      <c r="Y11" s="8"/>
      <c r="Z11" s="8"/>
      <c r="AA11" s="8"/>
      <c r="AB11" s="10"/>
      <c r="AC11" s="10"/>
      <c r="AD11" s="8"/>
      <c r="AE11" s="8"/>
      <c r="AF11" s="8"/>
      <c r="AG11" s="10"/>
      <c r="AH11" s="10"/>
      <c r="AI11" s="8"/>
      <c r="AJ11" s="8"/>
      <c r="AK11" s="8"/>
      <c r="AL11" s="10"/>
      <c r="AM11" s="10"/>
      <c r="AN11" s="8"/>
      <c r="AO11" s="8"/>
      <c r="AP11" s="8"/>
      <c r="AQ11" s="10"/>
      <c r="AR11" s="10"/>
      <c r="AS11" s="8"/>
      <c r="AT11" s="8"/>
      <c r="AU11" s="8"/>
      <c r="AV11" s="8"/>
      <c r="AW11" s="8"/>
      <c r="AX11" s="8"/>
      <c r="AY11" s="8"/>
    </row>
    <row r="12" spans="1:51" x14ac:dyDescent="0.2">
      <c r="A12" s="12" t="s">
        <v>6</v>
      </c>
      <c r="B12" s="16" t="s">
        <v>6</v>
      </c>
      <c r="C12" s="14">
        <f>'2009'!$J12</f>
        <v>3</v>
      </c>
      <c r="D12" s="14">
        <f>'2009'!$K12</f>
        <v>1</v>
      </c>
      <c r="E12" s="13" t="str">
        <f>'2009'!$L12</f>
        <v>NA</v>
      </c>
      <c r="F12" s="13">
        <f>SUM(C12:E12)</f>
        <v>4</v>
      </c>
      <c r="G12" s="16" t="s">
        <v>6</v>
      </c>
      <c r="H12" s="14">
        <f>'2010'!$J12</f>
        <v>4</v>
      </c>
      <c r="I12" s="14">
        <f>'2010'!$K12</f>
        <v>4</v>
      </c>
      <c r="J12" s="13" t="str">
        <f>'2010'!$L12</f>
        <v>NA</v>
      </c>
      <c r="K12" s="13">
        <f>SUM(H12:J12)</f>
        <v>8</v>
      </c>
      <c r="L12" s="16" t="s">
        <v>6</v>
      </c>
      <c r="M12" s="14">
        <f>'2011'!$J12</f>
        <v>2</v>
      </c>
      <c r="N12" s="14">
        <f>'2011'!$K12</f>
        <v>2</v>
      </c>
      <c r="O12" s="13" t="str">
        <f>'2011'!$L12</f>
        <v>NA</v>
      </c>
      <c r="P12" s="13">
        <f>SUM(M12:O12)</f>
        <v>4</v>
      </c>
      <c r="Q12" s="16" t="s">
        <v>6</v>
      </c>
      <c r="R12" s="14">
        <v>2</v>
      </c>
      <c r="S12" s="14">
        <v>5</v>
      </c>
      <c r="T12" s="13" t="s">
        <v>4</v>
      </c>
      <c r="U12" s="13">
        <f>SUM(R12:T12)</f>
        <v>7</v>
      </c>
      <c r="V12" s="16" t="s">
        <v>6</v>
      </c>
      <c r="W12" s="14">
        <v>2</v>
      </c>
      <c r="X12" s="14">
        <v>3</v>
      </c>
      <c r="Y12" s="13" t="s">
        <v>4</v>
      </c>
      <c r="Z12" s="13">
        <f>SUM(W12:Y12)</f>
        <v>5</v>
      </c>
      <c r="AA12" s="16" t="s">
        <v>6</v>
      </c>
      <c r="AB12" s="14">
        <v>2</v>
      </c>
      <c r="AC12" s="14">
        <v>1</v>
      </c>
      <c r="AD12" s="13" t="s">
        <v>4</v>
      </c>
      <c r="AE12" s="13">
        <f>SUM(AB12:AD12)</f>
        <v>3</v>
      </c>
      <c r="AF12" s="16" t="s">
        <v>6</v>
      </c>
      <c r="AG12" s="14">
        <v>1</v>
      </c>
      <c r="AH12" s="14">
        <v>3</v>
      </c>
      <c r="AI12" s="13" t="s">
        <v>4</v>
      </c>
      <c r="AJ12" s="13">
        <f>SUM(AG12:AI12)</f>
        <v>4</v>
      </c>
      <c r="AK12" s="16" t="s">
        <v>6</v>
      </c>
      <c r="AL12" s="14">
        <v>1</v>
      </c>
      <c r="AM12" s="14">
        <v>1</v>
      </c>
      <c r="AN12" s="13" t="s">
        <v>4</v>
      </c>
      <c r="AO12" s="13">
        <f>SUM(AL12:AN12)</f>
        <v>2</v>
      </c>
      <c r="AP12" s="16" t="s">
        <v>6</v>
      </c>
      <c r="AQ12" s="14">
        <v>0</v>
      </c>
      <c r="AR12" s="14">
        <v>0</v>
      </c>
      <c r="AS12" s="13" t="s">
        <v>4</v>
      </c>
      <c r="AT12" s="13">
        <f>SUM(AQ12:AS12)</f>
        <v>0</v>
      </c>
      <c r="AU12" s="16" t="s">
        <v>6</v>
      </c>
      <c r="AV12" s="3">
        <v>1</v>
      </c>
      <c r="AW12" s="3">
        <v>2</v>
      </c>
      <c r="AX12" s="3" t="s">
        <v>4</v>
      </c>
      <c r="AY12" s="13">
        <f>SUM(AV12:AX12)</f>
        <v>3</v>
      </c>
    </row>
    <row r="13" spans="1:51" x14ac:dyDescent="0.2">
      <c r="A13" s="12" t="s">
        <v>7</v>
      </c>
      <c r="B13" s="16" t="s">
        <v>7</v>
      </c>
      <c r="C13" s="4">
        <f>'2009'!$J13</f>
        <v>14320</v>
      </c>
      <c r="D13" s="4">
        <f>'2009'!$K13</f>
        <v>700</v>
      </c>
      <c r="E13" s="2" t="str">
        <f>'2009'!$L13</f>
        <v>NA</v>
      </c>
      <c r="F13" s="2">
        <f>SUM(C13:E13)</f>
        <v>15020</v>
      </c>
      <c r="G13" s="16" t="s">
        <v>7</v>
      </c>
      <c r="H13" s="4">
        <f>'2010'!$J13</f>
        <v>5015</v>
      </c>
      <c r="I13" s="4">
        <f>'2010'!$K13</f>
        <v>5118</v>
      </c>
      <c r="J13" s="2" t="str">
        <f>'2010'!$L13</f>
        <v>NA</v>
      </c>
      <c r="K13" s="2">
        <f>SUM(H13:J13)</f>
        <v>10133</v>
      </c>
      <c r="L13" s="16" t="s">
        <v>7</v>
      </c>
      <c r="M13" s="4">
        <f>'2011'!$J13</f>
        <v>13300</v>
      </c>
      <c r="N13" s="4">
        <f>'2011'!$K13</f>
        <v>12076.5</v>
      </c>
      <c r="O13" s="2" t="str">
        <f>'2011'!$L13</f>
        <v>NA</v>
      </c>
      <c r="P13" s="2">
        <f>SUM(M13:O13)</f>
        <v>25376.5</v>
      </c>
      <c r="Q13" s="16" t="s">
        <v>7</v>
      </c>
      <c r="R13" s="4">
        <v>5420</v>
      </c>
      <c r="S13" s="4">
        <v>5560.96</v>
      </c>
      <c r="T13" s="2" t="s">
        <v>4</v>
      </c>
      <c r="U13" s="2">
        <f>SUM(R13:T13)</f>
        <v>10980.96</v>
      </c>
      <c r="V13" s="16" t="s">
        <v>7</v>
      </c>
      <c r="W13" s="4">
        <v>2992</v>
      </c>
      <c r="X13" s="4">
        <v>2323</v>
      </c>
      <c r="Y13" s="2" t="s">
        <v>4</v>
      </c>
      <c r="Z13" s="2">
        <f>SUM(W13:Y13)</f>
        <v>5315</v>
      </c>
      <c r="AA13" s="16" t="s">
        <v>7</v>
      </c>
      <c r="AB13" s="4">
        <v>1200</v>
      </c>
      <c r="AC13" s="4">
        <v>1035</v>
      </c>
      <c r="AD13" s="2" t="s">
        <v>4</v>
      </c>
      <c r="AE13" s="2">
        <f>SUM(AB13:AD13)</f>
        <v>2235</v>
      </c>
      <c r="AF13" s="16" t="s">
        <v>7</v>
      </c>
      <c r="AG13" s="4">
        <v>650</v>
      </c>
      <c r="AH13" s="4">
        <v>45748</v>
      </c>
      <c r="AI13" s="2" t="s">
        <v>4</v>
      </c>
      <c r="AJ13" s="2">
        <f>SUM(AG13:AI13)</f>
        <v>46398</v>
      </c>
      <c r="AK13" s="16" t="s">
        <v>7</v>
      </c>
      <c r="AL13" s="4">
        <v>560</v>
      </c>
      <c r="AM13" s="4">
        <v>632</v>
      </c>
      <c r="AN13" s="2" t="s">
        <v>4</v>
      </c>
      <c r="AO13" s="2">
        <f>SUM(AL13:AN13)</f>
        <v>1192</v>
      </c>
      <c r="AP13" s="16" t="s">
        <v>7</v>
      </c>
      <c r="AQ13" s="4">
        <v>0</v>
      </c>
      <c r="AR13" s="4">
        <v>0</v>
      </c>
      <c r="AS13" s="2" t="s">
        <v>4</v>
      </c>
      <c r="AT13" s="2">
        <f>SUM(AQ13:AS13)</f>
        <v>0</v>
      </c>
      <c r="AU13" s="16" t="s">
        <v>7</v>
      </c>
      <c r="AV13" s="3">
        <v>780</v>
      </c>
      <c r="AW13" s="3">
        <v>4570.8999999999996</v>
      </c>
      <c r="AX13" s="3" t="s">
        <v>4</v>
      </c>
      <c r="AY13" s="2">
        <f>SUM(AV13:AX13)</f>
        <v>5350.9</v>
      </c>
    </row>
    <row r="14" spans="1:51" x14ac:dyDescent="0.2">
      <c r="A14" s="12" t="s">
        <v>8</v>
      </c>
      <c r="B14" s="16" t="s">
        <v>8</v>
      </c>
      <c r="C14" s="14">
        <f>'2009'!$J14</f>
        <v>5</v>
      </c>
      <c r="D14" s="14">
        <f>'2009'!$K14</f>
        <v>8</v>
      </c>
      <c r="E14" s="13" t="str">
        <f>'2009'!$L14</f>
        <v>NA</v>
      </c>
      <c r="F14" s="13">
        <f>SUM(C14:E14)</f>
        <v>13</v>
      </c>
      <c r="G14" s="16" t="s">
        <v>8</v>
      </c>
      <c r="H14" s="14">
        <f>'2010'!$J14</f>
        <v>8</v>
      </c>
      <c r="I14" s="14">
        <f>'2010'!$K14</f>
        <v>13</v>
      </c>
      <c r="J14" s="13" t="str">
        <f>'2010'!$L14</f>
        <v>NA</v>
      </c>
      <c r="K14" s="13">
        <f>SUM(H14:J14)</f>
        <v>21</v>
      </c>
      <c r="L14" s="16" t="s">
        <v>8</v>
      </c>
      <c r="M14" s="14">
        <f>'2011'!$J14</f>
        <v>6</v>
      </c>
      <c r="N14" s="14">
        <f>'2011'!$K14</f>
        <v>10</v>
      </c>
      <c r="O14" s="13" t="str">
        <f>'2011'!$L14</f>
        <v>NA</v>
      </c>
      <c r="P14" s="13">
        <f>SUM(M14:O14)</f>
        <v>16</v>
      </c>
      <c r="Q14" s="16" t="s">
        <v>8</v>
      </c>
      <c r="R14" s="14">
        <v>1</v>
      </c>
      <c r="S14" s="14">
        <v>10</v>
      </c>
      <c r="T14" s="13" t="s">
        <v>4</v>
      </c>
      <c r="U14" s="13">
        <f>SUM(R14:T14)</f>
        <v>11</v>
      </c>
      <c r="V14" s="16" t="s">
        <v>8</v>
      </c>
      <c r="W14" s="14">
        <v>6</v>
      </c>
      <c r="X14" s="14">
        <v>15</v>
      </c>
      <c r="Y14" s="13" t="s">
        <v>4</v>
      </c>
      <c r="Z14" s="13">
        <f>SUM(W14:Y14)</f>
        <v>21</v>
      </c>
      <c r="AA14" s="16" t="s">
        <v>8</v>
      </c>
      <c r="AB14" s="14">
        <v>2</v>
      </c>
      <c r="AC14" s="14">
        <v>4</v>
      </c>
      <c r="AD14" s="13" t="s">
        <v>4</v>
      </c>
      <c r="AE14" s="13">
        <f>SUM(AB14:AD14)</f>
        <v>6</v>
      </c>
      <c r="AF14" s="16" t="s">
        <v>8</v>
      </c>
      <c r="AG14" s="14">
        <v>6</v>
      </c>
      <c r="AH14" s="14">
        <v>32</v>
      </c>
      <c r="AI14" s="13" t="s">
        <v>4</v>
      </c>
      <c r="AJ14" s="13">
        <f>SUM(AG14:AI14)</f>
        <v>38</v>
      </c>
      <c r="AK14" s="16" t="s">
        <v>8</v>
      </c>
      <c r="AL14" s="14">
        <v>5</v>
      </c>
      <c r="AM14" s="14">
        <v>18</v>
      </c>
      <c r="AN14" s="13" t="s">
        <v>4</v>
      </c>
      <c r="AO14" s="13">
        <f>SUM(AL14:AN14)</f>
        <v>23</v>
      </c>
      <c r="AP14" s="16" t="s">
        <v>8</v>
      </c>
      <c r="AQ14" s="14">
        <v>6</v>
      </c>
      <c r="AR14" s="14">
        <v>5</v>
      </c>
      <c r="AS14" s="13" t="s">
        <v>4</v>
      </c>
      <c r="AT14" s="13">
        <f>SUM(AQ14:AS14)</f>
        <v>11</v>
      </c>
      <c r="AU14" s="16" t="s">
        <v>8</v>
      </c>
      <c r="AV14" s="3">
        <v>5</v>
      </c>
      <c r="AW14" s="3">
        <v>23</v>
      </c>
      <c r="AX14" s="3" t="s">
        <v>4</v>
      </c>
      <c r="AY14" s="13">
        <f>SUM(AV14:AX14)</f>
        <v>28</v>
      </c>
    </row>
    <row r="15" spans="1:51" x14ac:dyDescent="0.2">
      <c r="A15" s="12" t="s">
        <v>9</v>
      </c>
      <c r="B15" s="16" t="s">
        <v>9</v>
      </c>
      <c r="C15" s="4">
        <f>'2009'!$J15</f>
        <v>863</v>
      </c>
      <c r="D15" s="4">
        <f>'2009'!$K15</f>
        <v>835</v>
      </c>
      <c r="E15" s="2" t="str">
        <f>'2009'!$L15</f>
        <v>NA</v>
      </c>
      <c r="F15" s="2">
        <f>SUM(C15:E15)</f>
        <v>1698</v>
      </c>
      <c r="G15" s="16" t="s">
        <v>9</v>
      </c>
      <c r="H15" s="4">
        <f>'2010'!$J15</f>
        <v>146</v>
      </c>
      <c r="I15" s="4">
        <f>'2010'!$K15</f>
        <v>871</v>
      </c>
      <c r="J15" s="2" t="str">
        <f>'2010'!$L15</f>
        <v>NA</v>
      </c>
      <c r="K15" s="2">
        <f>SUM(H15:J15)</f>
        <v>1017</v>
      </c>
      <c r="L15" s="16" t="s">
        <v>9</v>
      </c>
      <c r="M15" s="4">
        <f>'2011'!$J15</f>
        <v>724</v>
      </c>
      <c r="N15" s="4">
        <f>'2011'!$K15</f>
        <v>180.5</v>
      </c>
      <c r="O15" s="2" t="str">
        <f>'2011'!$L15</f>
        <v>NA</v>
      </c>
      <c r="P15" s="2">
        <f>SUM(M15:O15)</f>
        <v>904.5</v>
      </c>
      <c r="Q15" s="16" t="s">
        <v>9</v>
      </c>
      <c r="R15" s="4">
        <v>3.9</v>
      </c>
      <c r="S15" s="4">
        <v>911.47</v>
      </c>
      <c r="T15" s="2" t="s">
        <v>4</v>
      </c>
      <c r="U15" s="2">
        <f>SUM(R15:T15)</f>
        <v>915.37</v>
      </c>
      <c r="V15" s="16" t="s">
        <v>9</v>
      </c>
      <c r="W15" s="4">
        <v>392</v>
      </c>
      <c r="X15" s="4">
        <v>1099.7</v>
      </c>
      <c r="Y15" s="2" t="s">
        <v>4</v>
      </c>
      <c r="Z15" s="2">
        <f>SUM(W15:Y15)</f>
        <v>1491.7</v>
      </c>
      <c r="AA15" s="16" t="s">
        <v>9</v>
      </c>
      <c r="AB15" s="4">
        <v>10</v>
      </c>
      <c r="AC15" s="4">
        <v>37.6</v>
      </c>
      <c r="AD15" s="2" t="s">
        <v>4</v>
      </c>
      <c r="AE15" s="2">
        <f>SUM(AB15:AD15)</f>
        <v>47.6</v>
      </c>
      <c r="AF15" s="16" t="s">
        <v>9</v>
      </c>
      <c r="AG15" s="4">
        <v>92</v>
      </c>
      <c r="AH15" s="4">
        <v>7104</v>
      </c>
      <c r="AI15" s="2" t="s">
        <v>4</v>
      </c>
      <c r="AJ15" s="2">
        <f>SUM(AG15:AI15)</f>
        <v>7196</v>
      </c>
      <c r="AK15" s="16" t="s">
        <v>9</v>
      </c>
      <c r="AL15" s="4">
        <v>155</v>
      </c>
      <c r="AM15" s="4">
        <v>6070</v>
      </c>
      <c r="AN15" s="2" t="s">
        <v>4</v>
      </c>
      <c r="AO15" s="2">
        <f>SUM(AL15:AN15)</f>
        <v>6225</v>
      </c>
      <c r="AP15" s="16" t="s">
        <v>9</v>
      </c>
      <c r="AQ15" s="4">
        <v>181</v>
      </c>
      <c r="AR15" s="4">
        <v>311.3</v>
      </c>
      <c r="AS15" s="2" t="s">
        <v>4</v>
      </c>
      <c r="AT15" s="2">
        <f>SUM(AQ15:AS15)</f>
        <v>492.3</v>
      </c>
      <c r="AU15" s="16" t="s">
        <v>9</v>
      </c>
      <c r="AV15" s="3">
        <v>204</v>
      </c>
      <c r="AW15" s="3">
        <v>30691.94</v>
      </c>
      <c r="AX15" s="3" t="s">
        <v>4</v>
      </c>
      <c r="AY15" s="2">
        <f>SUM(AV15:AX15)</f>
        <v>30895.94</v>
      </c>
    </row>
    <row r="16" spans="1:51" x14ac:dyDescent="0.2">
      <c r="A16" s="12" t="s">
        <v>10</v>
      </c>
      <c r="B16" s="16" t="s">
        <v>10</v>
      </c>
      <c r="C16" s="4">
        <f>'2009'!$J16</f>
        <v>946</v>
      </c>
      <c r="D16" s="4">
        <f>'2009'!$K16</f>
        <v>382</v>
      </c>
      <c r="E16" s="2">
        <f>'2009'!$L16</f>
        <v>453.38</v>
      </c>
      <c r="F16" s="2">
        <f>SUM(C16:E16)</f>
        <v>1781.38</v>
      </c>
      <c r="G16" s="16" t="s">
        <v>10</v>
      </c>
      <c r="H16" s="4">
        <f>'2010'!$J16</f>
        <v>669</v>
      </c>
      <c r="I16" s="4">
        <f>'2010'!$K16</f>
        <v>362.76</v>
      </c>
      <c r="J16" s="2">
        <f>'2010'!$L16</f>
        <v>481.67</v>
      </c>
      <c r="K16" s="2">
        <f>SUM(H16:J16)</f>
        <v>1513.43</v>
      </c>
      <c r="L16" s="16" t="s">
        <v>10</v>
      </c>
      <c r="M16" s="4">
        <f>'2011'!$J16</f>
        <v>617</v>
      </c>
      <c r="N16" s="4">
        <f>'2011'!$K16</f>
        <v>290.77999999999997</v>
      </c>
      <c r="O16" s="2">
        <f>'2011'!$L16</f>
        <v>260.14</v>
      </c>
      <c r="P16" s="2">
        <f>SUM(M16:O16)</f>
        <v>1167.92</v>
      </c>
      <c r="Q16" s="16" t="s">
        <v>10</v>
      </c>
      <c r="R16" s="4">
        <v>698</v>
      </c>
      <c r="S16" s="4">
        <v>249.94</v>
      </c>
      <c r="T16" s="2" t="s">
        <v>4</v>
      </c>
      <c r="U16" s="2">
        <f>SUM(R16:T16)</f>
        <v>947.94</v>
      </c>
      <c r="V16" s="16" t="s">
        <v>10</v>
      </c>
      <c r="W16" s="4">
        <v>662.37</v>
      </c>
      <c r="X16" s="4">
        <v>208</v>
      </c>
      <c r="Y16" s="2" t="s">
        <v>4</v>
      </c>
      <c r="Z16" s="2">
        <f>SUM(W16:Y16)</f>
        <v>870.37</v>
      </c>
      <c r="AA16" s="16" t="s">
        <v>10</v>
      </c>
      <c r="AB16" s="4">
        <v>664</v>
      </c>
      <c r="AC16" s="4">
        <v>211.25</v>
      </c>
      <c r="AD16" s="2" t="s">
        <v>4</v>
      </c>
      <c r="AE16" s="2">
        <f>SUM(AB16:AD16)</f>
        <v>875.25</v>
      </c>
      <c r="AF16" s="16" t="s">
        <v>10</v>
      </c>
      <c r="AG16" s="4">
        <v>714</v>
      </c>
      <c r="AH16" s="4">
        <v>252</v>
      </c>
      <c r="AI16" s="2" t="s">
        <v>4</v>
      </c>
      <c r="AJ16" s="2">
        <f>SUM(AG16:AI16)</f>
        <v>966</v>
      </c>
      <c r="AK16" s="16" t="s">
        <v>10</v>
      </c>
      <c r="AL16" s="4">
        <v>711</v>
      </c>
      <c r="AM16" s="4">
        <v>261</v>
      </c>
      <c r="AN16" s="2" t="s">
        <v>4</v>
      </c>
      <c r="AO16" s="2">
        <f>SUM(AL16:AN16)</f>
        <v>972</v>
      </c>
      <c r="AP16" s="16" t="s">
        <v>10</v>
      </c>
      <c r="AQ16" s="4">
        <v>756</v>
      </c>
      <c r="AR16" s="4" t="s">
        <v>4</v>
      </c>
      <c r="AS16" s="2" t="s">
        <v>4</v>
      </c>
      <c r="AT16" s="2">
        <f>SUM(AQ16:AS16)</f>
        <v>756</v>
      </c>
      <c r="AU16" s="16" t="s">
        <v>10</v>
      </c>
      <c r="AV16" s="3">
        <v>740</v>
      </c>
      <c r="AW16" s="3" t="s">
        <v>4</v>
      </c>
      <c r="AX16" s="3" t="s">
        <v>4</v>
      </c>
      <c r="AY16" s="2">
        <f>SUM(AV16:AX16)</f>
        <v>740</v>
      </c>
    </row>
    <row r="17" spans="1:51" ht="25.5" x14ac:dyDescent="0.2">
      <c r="A17" s="12" t="s">
        <v>33</v>
      </c>
      <c r="B17" s="17" t="s">
        <v>33</v>
      </c>
      <c r="C17" s="2">
        <f>'2009'!$J17</f>
        <v>0.31712473572938688</v>
      </c>
      <c r="D17" s="2">
        <f>'2009'!$K17</f>
        <v>0.26178010471204188</v>
      </c>
      <c r="E17" s="2" t="str">
        <f>'2009'!$L17</f>
        <v>NA</v>
      </c>
      <c r="F17" s="2">
        <f>F12/(F16/100)</f>
        <v>0.22454501566201485</v>
      </c>
      <c r="G17" s="17" t="s">
        <v>33</v>
      </c>
      <c r="H17" s="2">
        <f>'2010'!$J17</f>
        <v>0.59790732436472349</v>
      </c>
      <c r="I17" s="2">
        <f>'2010'!$K17</f>
        <v>1.1026574043444701</v>
      </c>
      <c r="J17" s="2" t="str">
        <f>'2010'!$L17</f>
        <v>NA</v>
      </c>
      <c r="K17" s="2">
        <f>K12/(K16/100)</f>
        <v>0.52860059599717191</v>
      </c>
      <c r="L17" s="17" t="s">
        <v>33</v>
      </c>
      <c r="M17" s="2">
        <f>'2011'!$J17</f>
        <v>0.32414910858995138</v>
      </c>
      <c r="N17" s="2">
        <f>'2011'!$K17</f>
        <v>0.68780521356351887</v>
      </c>
      <c r="O17" s="2" t="str">
        <f>'2011'!$L17</f>
        <v>NA</v>
      </c>
      <c r="P17" s="2">
        <f>P12/(P16/100)</f>
        <v>0.34248921158983486</v>
      </c>
      <c r="Q17" s="17" t="s">
        <v>33</v>
      </c>
      <c r="R17" s="2">
        <f t="shared" ref="R17:T17" si="15">IF(OR(OR(R12="",R12="NA"),OR(R$16="", R$16="NA")),"NA", R12*100/R$16)</f>
        <v>0.28653295128939826</v>
      </c>
      <c r="S17" s="2">
        <f t="shared" si="15"/>
        <v>2.0004801152276546</v>
      </c>
      <c r="T17" s="2" t="str">
        <f t="shared" si="15"/>
        <v>NA</v>
      </c>
      <c r="U17" s="2">
        <f>U12/(U16/100)</f>
        <v>0.7384433613941811</v>
      </c>
      <c r="V17" s="17" t="s">
        <v>33</v>
      </c>
      <c r="W17" s="2">
        <f t="shared" ref="W17:Y17" si="16">IF(OR(OR(W12="",W12="NA"),OR(W$16="", W$16="NA")),"NA", W12*100/W$16)</f>
        <v>0.3019460422422513</v>
      </c>
      <c r="X17" s="2">
        <f t="shared" si="16"/>
        <v>1.4423076923076923</v>
      </c>
      <c r="Y17" s="2" t="str">
        <f t="shared" si="16"/>
        <v>NA</v>
      </c>
      <c r="Z17" s="2">
        <f>Z12/(Z16/100)</f>
        <v>0.57446832956099136</v>
      </c>
      <c r="AA17" s="17" t="s">
        <v>33</v>
      </c>
      <c r="AB17" s="2">
        <f t="shared" ref="AB17:AD17" si="17">IF(OR(OR(AB12="",AB12="NA"),OR(AB$16="", AB$16="NA")),"NA", AB12*100/AB$16)</f>
        <v>0.30120481927710846</v>
      </c>
      <c r="AC17" s="2">
        <f t="shared" si="17"/>
        <v>0.47337278106508873</v>
      </c>
      <c r="AD17" s="2" t="str">
        <f t="shared" si="17"/>
        <v>NA</v>
      </c>
      <c r="AE17" s="2">
        <f>AE12/(AE16/100)</f>
        <v>0.34275921165381323</v>
      </c>
      <c r="AF17" s="17" t="s">
        <v>33</v>
      </c>
      <c r="AG17" s="2">
        <f t="shared" ref="AG17:AI17" si="18">IF(OR(OR(AG12="",AG12="NA"),OR(AG$16="", AG$16="NA")),"NA", AG12*100/AG$16)</f>
        <v>0.14005602240896359</v>
      </c>
      <c r="AH17" s="2">
        <f t="shared" si="18"/>
        <v>1.1904761904761905</v>
      </c>
      <c r="AI17" s="2" t="str">
        <f t="shared" si="18"/>
        <v>NA</v>
      </c>
      <c r="AJ17" s="2">
        <f>AJ12/(AJ16/100)</f>
        <v>0.41407867494824013</v>
      </c>
      <c r="AK17" s="17" t="s">
        <v>33</v>
      </c>
      <c r="AL17" s="2">
        <f t="shared" ref="AL17:AN17" si="19">IF(OR(OR(AL12="",AL12="NA"),OR(AL$16="", AL$16="NA")),"NA", AL12*100/AL$16)</f>
        <v>0.14064697609001406</v>
      </c>
      <c r="AM17" s="2">
        <f t="shared" si="19"/>
        <v>0.38314176245210729</v>
      </c>
      <c r="AN17" s="2" t="str">
        <f t="shared" si="19"/>
        <v>NA</v>
      </c>
      <c r="AO17" s="2">
        <f>AO12/(AO16/100)</f>
        <v>0.20576131687242796</v>
      </c>
      <c r="AP17" s="17" t="s">
        <v>33</v>
      </c>
      <c r="AQ17" s="2">
        <f t="shared" ref="AQ17:AS17" si="20">IF(OR(OR(AQ12="",AQ12="NA"),OR(AQ$16="", AQ$16="NA")),"NA", AQ12*100/AQ$16)</f>
        <v>0</v>
      </c>
      <c r="AR17" s="2" t="str">
        <f t="shared" si="20"/>
        <v>NA</v>
      </c>
      <c r="AS17" s="2" t="str">
        <f t="shared" si="20"/>
        <v>NA</v>
      </c>
      <c r="AT17" s="2">
        <f>AT12/(AT16/100)</f>
        <v>0</v>
      </c>
      <c r="AU17" s="17" t="s">
        <v>33</v>
      </c>
      <c r="AV17" s="2">
        <f t="shared" ref="AV17:AX17" si="21">IF(OR(OR(AV12="",AV12="NA"),OR(AV$16="", AV$16="NA")),"NA", AV12*100/AV$16)</f>
        <v>0.13513513513513514</v>
      </c>
      <c r="AW17" s="2" t="str">
        <f t="shared" si="21"/>
        <v>NA</v>
      </c>
      <c r="AX17" s="2" t="str">
        <f t="shared" si="21"/>
        <v>NA</v>
      </c>
      <c r="AY17" s="2">
        <f>AY12/(AY16/100)</f>
        <v>0.40540540540540537</v>
      </c>
    </row>
    <row r="18" spans="1:51" ht="25.5" x14ac:dyDescent="0.2">
      <c r="A18" s="12" t="s">
        <v>34</v>
      </c>
      <c r="B18" s="17" t="s">
        <v>34</v>
      </c>
      <c r="C18" s="2">
        <f>'2009'!$J18</f>
        <v>1513.7420718816068</v>
      </c>
      <c r="D18" s="2">
        <f>'2009'!$K18</f>
        <v>183.24607329842931</v>
      </c>
      <c r="E18" s="2" t="str">
        <f>'2009'!$L18</f>
        <v>NA</v>
      </c>
      <c r="F18" s="2">
        <f>F13/(F16/100)</f>
        <v>843.16653381086576</v>
      </c>
      <c r="G18" s="17" t="s">
        <v>34</v>
      </c>
      <c r="H18" s="2">
        <f>'2010'!$J18</f>
        <v>749.62630792227208</v>
      </c>
      <c r="I18" s="2">
        <f>'2010'!$K18</f>
        <v>1410.8501488587497</v>
      </c>
      <c r="J18" s="2" t="str">
        <f>'2010'!$L18</f>
        <v>NA</v>
      </c>
      <c r="K18" s="2">
        <f>K13/(K16/100)</f>
        <v>669.53872990491789</v>
      </c>
      <c r="L18" s="17" t="s">
        <v>34</v>
      </c>
      <c r="M18" s="2">
        <f>'2011'!$J18</f>
        <v>2155.5915721231768</v>
      </c>
      <c r="N18" s="2">
        <f>'2011'!$K18</f>
        <v>4153.1398307999179</v>
      </c>
      <c r="O18" s="2" t="str">
        <f>'2011'!$L18</f>
        <v>NA</v>
      </c>
      <c r="P18" s="2">
        <f>P13/(P16/100)</f>
        <v>2172.7943694773612</v>
      </c>
      <c r="Q18" s="17" t="s">
        <v>34</v>
      </c>
      <c r="R18" s="2">
        <f t="shared" ref="R18:T20" si="22">IF(OR(OR(R13="",R13="NA"),OR(R$16="", R$16="NA")),"NA", R13*100/R$16)</f>
        <v>776.50429799426934</v>
      </c>
      <c r="S18" s="2">
        <f t="shared" si="22"/>
        <v>2224.9179803152756</v>
      </c>
      <c r="T18" s="2" t="str">
        <f t="shared" si="22"/>
        <v>NA</v>
      </c>
      <c r="U18" s="2">
        <f>U13/(U16/100)</f>
        <v>1158.4024305335779</v>
      </c>
      <c r="V18" s="17" t="s">
        <v>34</v>
      </c>
      <c r="W18" s="2">
        <f t="shared" ref="W18:Y20" si="23">IF(OR(OR(W13="",W13="NA"),OR(W$16="", W$16="NA")),"NA", W13*100/W$16)</f>
        <v>451.71127919440795</v>
      </c>
      <c r="X18" s="2">
        <f t="shared" si="23"/>
        <v>1116.8269230769231</v>
      </c>
      <c r="Y18" s="2" t="str">
        <f t="shared" si="23"/>
        <v>NA</v>
      </c>
      <c r="Z18" s="2">
        <f>Z13/(Z16/100)</f>
        <v>610.65983432333383</v>
      </c>
      <c r="AA18" s="17" t="s">
        <v>34</v>
      </c>
      <c r="AB18" s="2">
        <f t="shared" ref="AB18:AD20" si="24">IF(OR(OR(AB13="",AB13="NA"),OR(AB$16="", AB$16="NA")),"NA", AB13*100/AB$16)</f>
        <v>180.72289156626505</v>
      </c>
      <c r="AC18" s="2">
        <f t="shared" si="24"/>
        <v>489.94082840236689</v>
      </c>
      <c r="AD18" s="2" t="str">
        <f t="shared" si="24"/>
        <v>NA</v>
      </c>
      <c r="AE18" s="2">
        <f>AE13/(AE16/100)</f>
        <v>255.35561268209085</v>
      </c>
      <c r="AF18" s="17" t="s">
        <v>34</v>
      </c>
      <c r="AG18" s="2">
        <f t="shared" ref="AG18:AI20" si="25">IF(OR(OR(AG13="",AG13="NA"),OR(AG$16="", AG$16="NA")),"NA", AG13*100/AG$16)</f>
        <v>91.036414565826334</v>
      </c>
      <c r="AH18" s="2">
        <f t="shared" si="25"/>
        <v>18153.968253968254</v>
      </c>
      <c r="AI18" s="2" t="str">
        <f t="shared" si="25"/>
        <v>NA</v>
      </c>
      <c r="AJ18" s="2">
        <f>AJ13/(AJ16/100)</f>
        <v>4803.1055900621113</v>
      </c>
      <c r="AK18" s="17" t="s">
        <v>34</v>
      </c>
      <c r="AL18" s="2">
        <f t="shared" ref="AL18:AN20" si="26">IF(OR(OR(AL13="",AL13="NA"),OR(AL$16="", AL$16="NA")),"NA", AL13*100/AL$16)</f>
        <v>78.762306610407876</v>
      </c>
      <c r="AM18" s="2">
        <f t="shared" si="26"/>
        <v>242.14559386973181</v>
      </c>
      <c r="AN18" s="2" t="str">
        <f t="shared" si="26"/>
        <v>NA</v>
      </c>
      <c r="AO18" s="2">
        <f>AO13/(AO16/100)</f>
        <v>122.63374485596707</v>
      </c>
      <c r="AP18" s="17" t="s">
        <v>34</v>
      </c>
      <c r="AQ18" s="2">
        <f t="shared" ref="AQ18:AS20" si="27">IF(OR(OR(AQ13="",AQ13="NA"),OR(AQ$16="", AQ$16="NA")),"NA", AQ13*100/AQ$16)</f>
        <v>0</v>
      </c>
      <c r="AR18" s="2" t="str">
        <f t="shared" si="27"/>
        <v>NA</v>
      </c>
      <c r="AS18" s="2" t="str">
        <f t="shared" si="27"/>
        <v>NA</v>
      </c>
      <c r="AT18" s="2">
        <f>AT13/(AT16/100)</f>
        <v>0</v>
      </c>
      <c r="AU18" s="17" t="s">
        <v>34</v>
      </c>
      <c r="AV18" s="2">
        <f t="shared" ref="AV18:AX18" si="28">IF(OR(OR(AV13="",AV13="NA"),OR(AV$16="", AV$16="NA")),"NA", AV13*100/AV$16)</f>
        <v>105.4054054054054</v>
      </c>
      <c r="AW18" s="2" t="str">
        <f t="shared" si="28"/>
        <v>NA</v>
      </c>
      <c r="AX18" s="2" t="str">
        <f t="shared" si="28"/>
        <v>NA</v>
      </c>
      <c r="AY18" s="2">
        <f>AY13/(AY16/100)</f>
        <v>723.09459459459447</v>
      </c>
    </row>
    <row r="19" spans="1:51" ht="25.5" x14ac:dyDescent="0.2">
      <c r="A19" s="12" t="s">
        <v>35</v>
      </c>
      <c r="B19" s="17" t="s">
        <v>35</v>
      </c>
      <c r="C19" s="2">
        <f>'2009'!$J19</f>
        <v>0.52854122621564481</v>
      </c>
      <c r="D19" s="2">
        <f>'2009'!$K19</f>
        <v>2.0942408376963351</v>
      </c>
      <c r="E19" s="2" t="str">
        <f>'2009'!$L19</f>
        <v>NA</v>
      </c>
      <c r="F19" s="2">
        <f>F14/(F16/100)</f>
        <v>0.72977130090154818</v>
      </c>
      <c r="G19" s="17" t="s">
        <v>35</v>
      </c>
      <c r="H19" s="2">
        <f>'2010'!$J19</f>
        <v>1.195814648729447</v>
      </c>
      <c r="I19" s="2">
        <f>'2010'!$K19</f>
        <v>3.5836365641195282</v>
      </c>
      <c r="J19" s="2" t="str">
        <f>'2010'!$L19</f>
        <v>NA</v>
      </c>
      <c r="K19" s="2">
        <f>K14/(K16/100)</f>
        <v>1.3875765644925764</v>
      </c>
      <c r="L19" s="17" t="s">
        <v>35</v>
      </c>
      <c r="M19" s="2">
        <f>'2011'!$J19</f>
        <v>0.97244732576985415</v>
      </c>
      <c r="N19" s="2">
        <f>'2011'!$K19</f>
        <v>3.4390260678175943</v>
      </c>
      <c r="O19" s="2" t="str">
        <f>'2011'!$L19</f>
        <v>NA</v>
      </c>
      <c r="P19" s="2">
        <f>P14/(P16/100)</f>
        <v>1.3699568463593395</v>
      </c>
      <c r="Q19" s="17" t="s">
        <v>35</v>
      </c>
      <c r="R19" s="2">
        <f t="shared" si="22"/>
        <v>0.14326647564469913</v>
      </c>
      <c r="S19" s="2">
        <f t="shared" si="22"/>
        <v>4.0009602304553091</v>
      </c>
      <c r="T19" s="2" t="str">
        <f t="shared" si="22"/>
        <v>NA</v>
      </c>
      <c r="U19" s="2">
        <f>U14/(U16/100)</f>
        <v>1.1604109964765703</v>
      </c>
      <c r="V19" s="17" t="s">
        <v>35</v>
      </c>
      <c r="W19" s="2">
        <f t="shared" si="23"/>
        <v>0.9058381267267539</v>
      </c>
      <c r="X19" s="2">
        <f t="shared" si="23"/>
        <v>7.2115384615384617</v>
      </c>
      <c r="Y19" s="2" t="str">
        <f t="shared" si="23"/>
        <v>NA</v>
      </c>
      <c r="Z19" s="2">
        <f>Z14/(Z16/100)</f>
        <v>2.4127669841561636</v>
      </c>
      <c r="AA19" s="17" t="s">
        <v>35</v>
      </c>
      <c r="AB19" s="2">
        <f t="shared" si="24"/>
        <v>0.30120481927710846</v>
      </c>
      <c r="AC19" s="2">
        <f t="shared" si="24"/>
        <v>1.8934911242603549</v>
      </c>
      <c r="AD19" s="2" t="str">
        <f t="shared" si="24"/>
        <v>NA</v>
      </c>
      <c r="AE19" s="2">
        <f>AE14/(AE16/100)</f>
        <v>0.68551842330762647</v>
      </c>
      <c r="AF19" s="17" t="s">
        <v>35</v>
      </c>
      <c r="AG19" s="2">
        <f t="shared" si="25"/>
        <v>0.84033613445378152</v>
      </c>
      <c r="AH19" s="2">
        <f t="shared" si="25"/>
        <v>12.698412698412698</v>
      </c>
      <c r="AI19" s="2" t="str">
        <f t="shared" si="25"/>
        <v>NA</v>
      </c>
      <c r="AJ19" s="2">
        <f>AJ14/(AJ16/100)</f>
        <v>3.9337474120082816</v>
      </c>
      <c r="AK19" s="17" t="s">
        <v>35</v>
      </c>
      <c r="AL19" s="2">
        <f t="shared" si="26"/>
        <v>0.70323488045007032</v>
      </c>
      <c r="AM19" s="2">
        <f t="shared" si="26"/>
        <v>6.8965517241379306</v>
      </c>
      <c r="AN19" s="2" t="str">
        <f t="shared" si="26"/>
        <v>NA</v>
      </c>
      <c r="AO19" s="2">
        <f>AO14/(AO16/100)</f>
        <v>2.3662551440329218</v>
      </c>
      <c r="AP19" s="17" t="s">
        <v>35</v>
      </c>
      <c r="AQ19" s="2">
        <f t="shared" si="27"/>
        <v>0.79365079365079361</v>
      </c>
      <c r="AR19" s="2" t="str">
        <f t="shared" si="27"/>
        <v>NA</v>
      </c>
      <c r="AS19" s="2" t="str">
        <f t="shared" si="27"/>
        <v>NA</v>
      </c>
      <c r="AT19" s="2">
        <f>AT14/(AT16/100)</f>
        <v>1.4550264550264551</v>
      </c>
      <c r="AU19" s="17" t="s">
        <v>35</v>
      </c>
      <c r="AV19" s="2">
        <f t="shared" ref="AV19:AX19" si="29">IF(OR(OR(AV14="",AV14="NA"),OR(AV$16="", AV$16="NA")),"NA", AV14*100/AV$16)</f>
        <v>0.67567567567567566</v>
      </c>
      <c r="AW19" s="2" t="str">
        <f t="shared" si="29"/>
        <v>NA</v>
      </c>
      <c r="AX19" s="2" t="str">
        <f t="shared" si="29"/>
        <v>NA</v>
      </c>
      <c r="AY19" s="2">
        <f>AY14/(AY16/100)</f>
        <v>3.7837837837837838</v>
      </c>
    </row>
    <row r="20" spans="1:51" ht="25.5" x14ac:dyDescent="0.2">
      <c r="A20" s="12" t="s">
        <v>36</v>
      </c>
      <c r="B20" s="17" t="s">
        <v>36</v>
      </c>
      <c r="C20" s="2">
        <f>'2009'!$J20</f>
        <v>91.2262156448203</v>
      </c>
      <c r="D20" s="2">
        <f>'2009'!$K20</f>
        <v>218.58638743455498</v>
      </c>
      <c r="E20" s="2" t="str">
        <f>'2009'!$L20</f>
        <v>NA</v>
      </c>
      <c r="F20" s="2">
        <f>F15/(F16/100)</f>
        <v>95.319359148525294</v>
      </c>
      <c r="G20" s="17" t="s">
        <v>36</v>
      </c>
      <c r="H20" s="2">
        <f>'2010'!$J20</f>
        <v>21.823617339312406</v>
      </c>
      <c r="I20" s="2">
        <f>'2010'!$K20</f>
        <v>240.1036497960084</v>
      </c>
      <c r="J20" s="2" t="str">
        <f>'2010'!$L20</f>
        <v>NA</v>
      </c>
      <c r="K20" s="2">
        <f>K15/(K16/100)</f>
        <v>67.198350766140479</v>
      </c>
      <c r="L20" s="17" t="s">
        <v>36</v>
      </c>
      <c r="M20" s="2">
        <f>'2011'!$J20</f>
        <v>117.3419773095624</v>
      </c>
      <c r="N20" s="2">
        <f>'2011'!$K20</f>
        <v>62.07442052410758</v>
      </c>
      <c r="O20" s="2" t="str">
        <f>'2011'!$L20</f>
        <v>NA</v>
      </c>
      <c r="P20" s="2">
        <f>P15/(P16/100)</f>
        <v>77.445372970751407</v>
      </c>
      <c r="Q20" s="17" t="s">
        <v>36</v>
      </c>
      <c r="R20" s="2">
        <f t="shared" si="22"/>
        <v>0.55873925501432664</v>
      </c>
      <c r="S20" s="2">
        <f t="shared" si="22"/>
        <v>364.67552212531007</v>
      </c>
      <c r="T20" s="2" t="str">
        <f t="shared" si="22"/>
        <v>NA</v>
      </c>
      <c r="U20" s="2">
        <f>U15/(U16/100)</f>
        <v>96.564128531341652</v>
      </c>
      <c r="V20" s="17" t="s">
        <v>36</v>
      </c>
      <c r="W20" s="2">
        <f t="shared" si="23"/>
        <v>59.181424279481256</v>
      </c>
      <c r="X20" s="2">
        <f t="shared" si="23"/>
        <v>528.70192307692309</v>
      </c>
      <c r="Y20" s="2" t="str">
        <f t="shared" si="23"/>
        <v>NA</v>
      </c>
      <c r="Z20" s="2">
        <f>Z15/(Z16/100)</f>
        <v>171.38688144122617</v>
      </c>
      <c r="AA20" s="17" t="s">
        <v>36</v>
      </c>
      <c r="AB20" s="2">
        <f t="shared" si="24"/>
        <v>1.5060240963855422</v>
      </c>
      <c r="AC20" s="2">
        <f t="shared" si="24"/>
        <v>17.798816568047336</v>
      </c>
      <c r="AD20" s="2" t="str">
        <f t="shared" si="24"/>
        <v>NA</v>
      </c>
      <c r="AE20" s="2">
        <f>AE15/(AE16/100)</f>
        <v>5.4384461582405033</v>
      </c>
      <c r="AF20" s="17" t="s">
        <v>36</v>
      </c>
      <c r="AG20" s="2">
        <f t="shared" si="25"/>
        <v>12.88515406162465</v>
      </c>
      <c r="AH20" s="2">
        <f t="shared" si="25"/>
        <v>2819.0476190476193</v>
      </c>
      <c r="AI20" s="2" t="str">
        <f t="shared" si="25"/>
        <v>NA</v>
      </c>
      <c r="AJ20" s="2">
        <f>AJ15/(AJ16/100)</f>
        <v>744.92753623188401</v>
      </c>
      <c r="AK20" s="17" t="s">
        <v>36</v>
      </c>
      <c r="AL20" s="2">
        <f t="shared" si="26"/>
        <v>21.800281293952182</v>
      </c>
      <c r="AM20" s="2">
        <f t="shared" si="26"/>
        <v>2325.670498084291</v>
      </c>
      <c r="AN20" s="2" t="str">
        <f t="shared" si="26"/>
        <v>NA</v>
      </c>
      <c r="AO20" s="2">
        <f>AO15/(AO16/100)</f>
        <v>640.4320987654321</v>
      </c>
      <c r="AP20" s="17" t="s">
        <v>36</v>
      </c>
      <c r="AQ20" s="2">
        <f t="shared" si="27"/>
        <v>23.941798941798943</v>
      </c>
      <c r="AR20" s="2" t="str">
        <f t="shared" si="27"/>
        <v>NA</v>
      </c>
      <c r="AS20" s="2" t="str">
        <f t="shared" si="27"/>
        <v>NA</v>
      </c>
      <c r="AT20" s="2">
        <f>AT15/(AT16/100)</f>
        <v>65.11904761904762</v>
      </c>
      <c r="AU20" s="17" t="s">
        <v>36</v>
      </c>
      <c r="AV20" s="2">
        <f t="shared" ref="AV20:AX20" si="30">IF(OR(OR(AV15="",AV15="NA"),OR(AV$16="", AV$16="NA")),"NA", AV15*100/AV$16)</f>
        <v>27.567567567567568</v>
      </c>
      <c r="AW20" s="2" t="str">
        <f t="shared" si="30"/>
        <v>NA</v>
      </c>
      <c r="AX20" s="2" t="str">
        <f t="shared" si="30"/>
        <v>NA</v>
      </c>
      <c r="AY20" s="2">
        <f>AY15/(AY16/100)</f>
        <v>4175.127027027027</v>
      </c>
    </row>
    <row r="21" spans="1:51" ht="22.5" x14ac:dyDescent="0.2">
      <c r="A21" s="7"/>
      <c r="B21" s="8"/>
      <c r="C21" s="10"/>
      <c r="D21" s="10"/>
      <c r="E21" s="8"/>
      <c r="F21" s="8"/>
      <c r="G21" s="8"/>
      <c r="H21" s="10"/>
      <c r="I21" s="10"/>
      <c r="J21" s="8"/>
      <c r="K21" s="8"/>
      <c r="L21" s="8"/>
      <c r="M21" s="10"/>
      <c r="N21" s="10"/>
      <c r="O21" s="8"/>
      <c r="P21" s="8"/>
      <c r="Q21" s="8"/>
      <c r="R21" s="10"/>
      <c r="S21" s="10"/>
      <c r="T21" s="8"/>
      <c r="U21" s="8"/>
      <c r="V21" s="8"/>
      <c r="W21" s="10"/>
      <c r="X21" s="10"/>
      <c r="Y21" s="8"/>
      <c r="Z21" s="8"/>
      <c r="AA21" s="8"/>
      <c r="AB21" s="10"/>
      <c r="AC21" s="10"/>
      <c r="AD21" s="8"/>
      <c r="AE21" s="8"/>
      <c r="AF21" s="8"/>
      <c r="AG21" s="10"/>
      <c r="AH21" s="10"/>
      <c r="AI21" s="8"/>
      <c r="AJ21" s="8"/>
      <c r="AK21" s="8"/>
      <c r="AL21" s="10"/>
      <c r="AM21" s="10"/>
      <c r="AN21" s="8"/>
      <c r="AO21" s="8"/>
      <c r="AP21" s="8"/>
      <c r="AQ21" s="10"/>
      <c r="AR21" s="10"/>
      <c r="AS21" s="8"/>
      <c r="AT21" s="8"/>
      <c r="AU21" s="8"/>
      <c r="AV21" s="8"/>
      <c r="AW21" s="8"/>
      <c r="AX21" s="8"/>
      <c r="AY21" s="8"/>
    </row>
    <row r="22" spans="1:51" x14ac:dyDescent="0.2">
      <c r="A22" s="12" t="s">
        <v>11</v>
      </c>
      <c r="B22" s="16" t="s">
        <v>11</v>
      </c>
      <c r="C22" s="13">
        <f>'2009'!$J22</f>
        <v>1</v>
      </c>
      <c r="D22" s="13">
        <f>'2009'!$K22</f>
        <v>0</v>
      </c>
      <c r="E22" s="13">
        <f>'2009'!$L22</f>
        <v>20</v>
      </c>
      <c r="F22" s="13">
        <f>SUM(C22:E22)</f>
        <v>21</v>
      </c>
      <c r="G22" s="16" t="s">
        <v>11</v>
      </c>
      <c r="H22" s="13">
        <f>'2010'!$J22</f>
        <v>0</v>
      </c>
      <c r="I22" s="13">
        <f>'2010'!$K22</f>
        <v>0</v>
      </c>
      <c r="J22" s="13">
        <f>'2010'!$L22</f>
        <v>7</v>
      </c>
      <c r="K22" s="13">
        <f>SUM(H22:J22)</f>
        <v>7</v>
      </c>
      <c r="L22" s="16" t="s">
        <v>11</v>
      </c>
      <c r="M22" s="13">
        <f>'2011'!$J22</f>
        <v>0</v>
      </c>
      <c r="N22" s="13">
        <f>'2011'!$K22</f>
        <v>0</v>
      </c>
      <c r="O22" s="13">
        <f>'2011'!$L22</f>
        <v>7</v>
      </c>
      <c r="P22" s="13">
        <f>SUM(M22:O22)</f>
        <v>7</v>
      </c>
      <c r="Q22" s="16" t="s">
        <v>11</v>
      </c>
      <c r="R22" s="13">
        <v>0</v>
      </c>
      <c r="S22" s="13">
        <v>0</v>
      </c>
      <c r="T22" s="13">
        <v>2</v>
      </c>
      <c r="U22" s="13">
        <f>SUM(R22:T22)</f>
        <v>2</v>
      </c>
      <c r="V22" s="16" t="s">
        <v>11</v>
      </c>
      <c r="W22" s="13">
        <v>0</v>
      </c>
      <c r="X22" s="13">
        <v>1</v>
      </c>
      <c r="Y22" s="13">
        <v>3</v>
      </c>
      <c r="Z22" s="13">
        <f>SUM(W22:Y22)</f>
        <v>4</v>
      </c>
      <c r="AA22" s="16" t="s">
        <v>11</v>
      </c>
      <c r="AB22" s="13">
        <v>0</v>
      </c>
      <c r="AC22" s="13">
        <v>0</v>
      </c>
      <c r="AD22" s="13">
        <v>2</v>
      </c>
      <c r="AE22" s="13">
        <f>SUM(AB22:AD22)</f>
        <v>2</v>
      </c>
      <c r="AF22" s="16" t="s">
        <v>11</v>
      </c>
      <c r="AG22" s="13">
        <v>0</v>
      </c>
      <c r="AH22" s="13">
        <v>0</v>
      </c>
      <c r="AI22" s="13">
        <v>2</v>
      </c>
      <c r="AJ22" s="13">
        <f>SUM(AG22:AI22)</f>
        <v>2</v>
      </c>
      <c r="AK22" s="16" t="s">
        <v>11</v>
      </c>
      <c r="AL22" s="13">
        <v>0</v>
      </c>
      <c r="AM22" s="13">
        <v>0</v>
      </c>
      <c r="AN22" s="13">
        <v>3</v>
      </c>
      <c r="AO22" s="13">
        <f>SUM(AL22:AN22)</f>
        <v>3</v>
      </c>
      <c r="AP22" s="16" t="s">
        <v>11</v>
      </c>
      <c r="AQ22" s="13">
        <v>0</v>
      </c>
      <c r="AR22" s="13" t="s">
        <v>4</v>
      </c>
      <c r="AS22" s="13">
        <v>0</v>
      </c>
      <c r="AT22" s="13">
        <f>SUM(AQ22:AS22)</f>
        <v>0</v>
      </c>
      <c r="AU22" s="16" t="s">
        <v>11</v>
      </c>
      <c r="AV22" s="3">
        <v>0</v>
      </c>
      <c r="AW22" s="3">
        <v>0</v>
      </c>
      <c r="AX22" s="3">
        <v>0</v>
      </c>
      <c r="AY22" s="13">
        <f>SUM(AV22:AX22)</f>
        <v>0</v>
      </c>
    </row>
    <row r="23" spans="1:51" x14ac:dyDescent="0.2">
      <c r="A23" s="12" t="s">
        <v>12</v>
      </c>
      <c r="B23" s="16" t="s">
        <v>12</v>
      </c>
      <c r="C23" s="13">
        <f>'2009'!$J23</f>
        <v>0</v>
      </c>
      <c r="D23" s="13">
        <f>'2009'!$K23</f>
        <v>4</v>
      </c>
      <c r="E23" s="13">
        <f>'2009'!$L23</f>
        <v>9</v>
      </c>
      <c r="F23" s="13">
        <f>SUM(C23:E23)</f>
        <v>13</v>
      </c>
      <c r="G23" s="16" t="s">
        <v>12</v>
      </c>
      <c r="H23" s="13">
        <f>'2010'!$J23</f>
        <v>1</v>
      </c>
      <c r="I23" s="13">
        <f>'2010'!$K23</f>
        <v>0</v>
      </c>
      <c r="J23" s="13">
        <f>'2010'!$L23</f>
        <v>1</v>
      </c>
      <c r="K23" s="13">
        <f>SUM(H23:J23)</f>
        <v>2</v>
      </c>
      <c r="L23" s="16" t="s">
        <v>12</v>
      </c>
      <c r="M23" s="13">
        <f>'2011'!$J23</f>
        <v>0</v>
      </c>
      <c r="N23" s="13">
        <f>'2011'!$K23</f>
        <v>0</v>
      </c>
      <c r="O23" s="13">
        <f>'2011'!$L23</f>
        <v>3</v>
      </c>
      <c r="P23" s="13">
        <f>SUM(M23:O23)</f>
        <v>3</v>
      </c>
      <c r="Q23" s="16" t="s">
        <v>12</v>
      </c>
      <c r="R23" s="13">
        <v>0</v>
      </c>
      <c r="S23" s="13">
        <v>1</v>
      </c>
      <c r="T23" s="13">
        <v>4</v>
      </c>
      <c r="U23" s="13">
        <f>SUM(R23:T23)</f>
        <v>5</v>
      </c>
      <c r="V23" s="16" t="s">
        <v>12</v>
      </c>
      <c r="W23" s="13">
        <v>0</v>
      </c>
      <c r="X23" s="13">
        <v>0</v>
      </c>
      <c r="Y23" s="13">
        <v>4</v>
      </c>
      <c r="Z23" s="13">
        <f>SUM(W23:Y23)</f>
        <v>4</v>
      </c>
      <c r="AA23" s="16" t="s">
        <v>12</v>
      </c>
      <c r="AB23" s="13">
        <v>0</v>
      </c>
      <c r="AC23" s="13">
        <v>3</v>
      </c>
      <c r="AD23" s="13">
        <v>1</v>
      </c>
      <c r="AE23" s="13">
        <f>SUM(AB23:AD23)</f>
        <v>4</v>
      </c>
      <c r="AF23" s="16" t="s">
        <v>12</v>
      </c>
      <c r="AG23" s="13">
        <v>1</v>
      </c>
      <c r="AH23" s="13">
        <v>0</v>
      </c>
      <c r="AI23" s="13">
        <v>3</v>
      </c>
      <c r="AJ23" s="13">
        <f>SUM(AG23:AI23)</f>
        <v>4</v>
      </c>
      <c r="AK23" s="16" t="s">
        <v>12</v>
      </c>
      <c r="AL23" s="13">
        <v>0</v>
      </c>
      <c r="AM23" s="13">
        <v>0</v>
      </c>
      <c r="AN23" s="13">
        <v>1</v>
      </c>
      <c r="AO23" s="13">
        <f>SUM(AL23:AN23)</f>
        <v>1</v>
      </c>
      <c r="AP23" s="16" t="s">
        <v>12</v>
      </c>
      <c r="AQ23" s="13">
        <v>0</v>
      </c>
      <c r="AR23" s="13" t="s">
        <v>4</v>
      </c>
      <c r="AS23" s="13">
        <v>2</v>
      </c>
      <c r="AT23" s="13">
        <f>SUM(AQ23:AS23)</f>
        <v>2</v>
      </c>
      <c r="AU23" s="16" t="s">
        <v>12</v>
      </c>
      <c r="AV23" s="3">
        <v>0</v>
      </c>
      <c r="AW23" s="3">
        <v>0</v>
      </c>
      <c r="AX23" s="3">
        <v>6</v>
      </c>
      <c r="AY23" s="13">
        <f>SUM(AV23:AX23)</f>
        <v>6</v>
      </c>
    </row>
    <row r="24" spans="1:51" x14ac:dyDescent="0.2">
      <c r="A24" s="12" t="s">
        <v>13</v>
      </c>
      <c r="B24" s="16" t="s">
        <v>13</v>
      </c>
      <c r="C24" s="13">
        <f>'2009'!$J24</f>
        <v>0</v>
      </c>
      <c r="D24" s="13">
        <f>'2009'!$K24</f>
        <v>0</v>
      </c>
      <c r="E24" s="13">
        <f>'2009'!$L24</f>
        <v>3</v>
      </c>
      <c r="F24" s="13">
        <f>SUM(C24:E24)</f>
        <v>3</v>
      </c>
      <c r="G24" s="16" t="s">
        <v>13</v>
      </c>
      <c r="H24" s="13">
        <f>'2010'!$J24</f>
        <v>0</v>
      </c>
      <c r="I24" s="13">
        <f>'2010'!$K24</f>
        <v>0</v>
      </c>
      <c r="J24" s="13">
        <f>'2010'!$L24</f>
        <v>1</v>
      </c>
      <c r="K24" s="13">
        <f>SUM(H24:J24)</f>
        <v>1</v>
      </c>
      <c r="L24" s="16" t="s">
        <v>13</v>
      </c>
      <c r="M24" s="13">
        <f>'2011'!$J24</f>
        <v>0</v>
      </c>
      <c r="N24" s="13">
        <f>'2011'!$K24</f>
        <v>0</v>
      </c>
      <c r="O24" s="13">
        <f>'2011'!$L24</f>
        <v>4</v>
      </c>
      <c r="P24" s="13">
        <f>SUM(M24:O24)</f>
        <v>4</v>
      </c>
      <c r="Q24" s="16" t="s">
        <v>13</v>
      </c>
      <c r="R24" s="13">
        <v>0</v>
      </c>
      <c r="S24" s="13">
        <v>0</v>
      </c>
      <c r="T24" s="13">
        <v>9</v>
      </c>
      <c r="U24" s="13">
        <f>SUM(R24:T24)</f>
        <v>9</v>
      </c>
      <c r="V24" s="16" t="s">
        <v>13</v>
      </c>
      <c r="W24" s="13">
        <v>0</v>
      </c>
      <c r="X24" s="13">
        <v>0</v>
      </c>
      <c r="Y24" s="13">
        <v>6</v>
      </c>
      <c r="Z24" s="13">
        <f>SUM(W24:Y24)</f>
        <v>6</v>
      </c>
      <c r="AA24" s="16" t="s">
        <v>13</v>
      </c>
      <c r="AB24" s="13">
        <v>0</v>
      </c>
      <c r="AC24" s="13">
        <v>0</v>
      </c>
      <c r="AD24" s="13">
        <v>1</v>
      </c>
      <c r="AE24" s="13">
        <f>SUM(AB24:AD24)</f>
        <v>1</v>
      </c>
      <c r="AF24" s="16" t="s">
        <v>13</v>
      </c>
      <c r="AG24" s="13">
        <v>0</v>
      </c>
      <c r="AH24" s="13">
        <v>0</v>
      </c>
      <c r="AI24" s="13">
        <v>1</v>
      </c>
      <c r="AJ24" s="13">
        <f>SUM(AG24:AI24)</f>
        <v>1</v>
      </c>
      <c r="AK24" s="16" t="s">
        <v>13</v>
      </c>
      <c r="AL24" s="13">
        <v>0</v>
      </c>
      <c r="AM24" s="13">
        <v>0</v>
      </c>
      <c r="AN24" s="13">
        <v>2</v>
      </c>
      <c r="AO24" s="13">
        <f>SUM(AL24:AN24)</f>
        <v>2</v>
      </c>
      <c r="AP24" s="16" t="s">
        <v>13</v>
      </c>
      <c r="AQ24" s="13">
        <v>0</v>
      </c>
      <c r="AR24" s="13" t="s">
        <v>4</v>
      </c>
      <c r="AS24" s="13">
        <v>0</v>
      </c>
      <c r="AT24" s="13">
        <f>SUM(AQ24:AS24)</f>
        <v>0</v>
      </c>
      <c r="AU24" s="16" t="s">
        <v>13</v>
      </c>
      <c r="AV24" s="3">
        <v>0</v>
      </c>
      <c r="AW24" s="3">
        <v>0</v>
      </c>
      <c r="AX24" s="3">
        <v>2</v>
      </c>
      <c r="AY24" s="13">
        <f>SUM(AV24:AX24)</f>
        <v>2</v>
      </c>
    </row>
    <row r="25" spans="1:51" x14ac:dyDescent="0.2">
      <c r="A25" s="12" t="s">
        <v>14</v>
      </c>
      <c r="B25" s="16" t="s">
        <v>14</v>
      </c>
      <c r="C25" s="13">
        <f>'2009'!$J25</f>
        <v>0</v>
      </c>
      <c r="D25" s="13">
        <f>'2009'!$K25</f>
        <v>2</v>
      </c>
      <c r="E25" s="13">
        <f>'2009'!$L25</f>
        <v>12</v>
      </c>
      <c r="F25" s="13">
        <f>SUM(C25:E25)</f>
        <v>14</v>
      </c>
      <c r="G25" s="16" t="s">
        <v>14</v>
      </c>
      <c r="H25" s="13">
        <f>'2010'!$J25</f>
        <v>0</v>
      </c>
      <c r="I25" s="13">
        <f>'2010'!$K25</f>
        <v>0</v>
      </c>
      <c r="J25" s="13">
        <f>'2010'!$L25</f>
        <v>5</v>
      </c>
      <c r="K25" s="13">
        <f>SUM(H25:J25)</f>
        <v>5</v>
      </c>
      <c r="L25" s="16" t="s">
        <v>14</v>
      </c>
      <c r="M25" s="13">
        <f>'2011'!$J25</f>
        <v>0</v>
      </c>
      <c r="N25" s="13">
        <f>'2011'!$K25</f>
        <v>0</v>
      </c>
      <c r="O25" s="13">
        <f>'2011'!$L25</f>
        <v>10</v>
      </c>
      <c r="P25" s="13">
        <f>SUM(M25:O25)</f>
        <v>10</v>
      </c>
      <c r="Q25" s="16" t="s">
        <v>14</v>
      </c>
      <c r="R25" s="13">
        <v>0</v>
      </c>
      <c r="S25" s="13">
        <v>4</v>
      </c>
      <c r="T25" s="13">
        <v>17</v>
      </c>
      <c r="U25" s="13">
        <f>SUM(R25:T25)</f>
        <v>21</v>
      </c>
      <c r="V25" s="16" t="s">
        <v>14</v>
      </c>
      <c r="W25" s="13">
        <v>0</v>
      </c>
      <c r="X25" s="13">
        <v>3</v>
      </c>
      <c r="Y25" s="13">
        <v>8</v>
      </c>
      <c r="Z25" s="13">
        <f>SUM(W25:Y25)</f>
        <v>11</v>
      </c>
      <c r="AA25" s="16" t="s">
        <v>14</v>
      </c>
      <c r="AB25" s="13">
        <v>1</v>
      </c>
      <c r="AC25" s="13">
        <v>0</v>
      </c>
      <c r="AD25" s="13">
        <v>6</v>
      </c>
      <c r="AE25" s="13">
        <f>SUM(AB25:AD25)</f>
        <v>7</v>
      </c>
      <c r="AF25" s="16" t="s">
        <v>14</v>
      </c>
      <c r="AG25" s="13">
        <v>1</v>
      </c>
      <c r="AH25" s="13">
        <v>1</v>
      </c>
      <c r="AI25" s="13">
        <v>8</v>
      </c>
      <c r="AJ25" s="13">
        <f>SUM(AG25:AI25)</f>
        <v>10</v>
      </c>
      <c r="AK25" s="16" t="s">
        <v>14</v>
      </c>
      <c r="AL25" s="13">
        <v>0</v>
      </c>
      <c r="AM25" s="13">
        <v>6</v>
      </c>
      <c r="AN25" s="13">
        <v>9</v>
      </c>
      <c r="AO25" s="13">
        <f>SUM(AL25:AN25)</f>
        <v>15</v>
      </c>
      <c r="AP25" s="16" t="s">
        <v>14</v>
      </c>
      <c r="AQ25" s="13">
        <v>0</v>
      </c>
      <c r="AR25" s="13" t="s">
        <v>4</v>
      </c>
      <c r="AS25" s="13">
        <v>9</v>
      </c>
      <c r="AT25" s="13">
        <f>SUM(AQ25:AS25)</f>
        <v>9</v>
      </c>
      <c r="AU25" s="16" t="s">
        <v>14</v>
      </c>
      <c r="AV25" s="3">
        <v>0</v>
      </c>
      <c r="AW25" s="3">
        <v>0</v>
      </c>
      <c r="AX25" s="3">
        <v>16</v>
      </c>
      <c r="AY25" s="13">
        <f>SUM(AV25:AX25)</f>
        <v>16</v>
      </c>
    </row>
    <row r="26" spans="1:51" x14ac:dyDescent="0.2">
      <c r="A26" s="12" t="s">
        <v>15</v>
      </c>
      <c r="B26" s="16" t="s">
        <v>15</v>
      </c>
      <c r="C26" s="13">
        <f>'2009'!$J26</f>
        <v>95</v>
      </c>
      <c r="D26" s="13">
        <f>'2009'!$K26</f>
        <v>315</v>
      </c>
      <c r="E26" s="13">
        <f>'2009'!$L26</f>
        <v>3734</v>
      </c>
      <c r="F26" s="13">
        <f>SUM(C26:E26)</f>
        <v>4144</v>
      </c>
      <c r="G26" s="16" t="s">
        <v>15</v>
      </c>
      <c r="H26" s="13">
        <f>'2010'!$J26</f>
        <v>95</v>
      </c>
      <c r="I26" s="13">
        <f>'2010'!$K26</f>
        <v>313</v>
      </c>
      <c r="J26" s="13">
        <f>'2010'!$L26</f>
        <v>3528</v>
      </c>
      <c r="K26" s="13">
        <f>SUM(H26:J26)</f>
        <v>3936</v>
      </c>
      <c r="L26" s="16" t="s">
        <v>15</v>
      </c>
      <c r="M26" s="13">
        <f>'2011'!$J26</f>
        <v>99</v>
      </c>
      <c r="N26" s="13">
        <f>'2011'!$K26</f>
        <v>308</v>
      </c>
      <c r="O26" s="13">
        <f>'2011'!$L26</f>
        <v>3158</v>
      </c>
      <c r="P26" s="13">
        <f>SUM(M26:O26)</f>
        <v>3565</v>
      </c>
      <c r="Q26" s="16" t="s">
        <v>15</v>
      </c>
      <c r="R26" s="13">
        <v>98</v>
      </c>
      <c r="S26" s="13">
        <v>321</v>
      </c>
      <c r="T26" s="13">
        <v>2894</v>
      </c>
      <c r="U26" s="13">
        <f>SUM(R26:T26)</f>
        <v>3313</v>
      </c>
      <c r="V26" s="16" t="s">
        <v>15</v>
      </c>
      <c r="W26" s="13">
        <v>100</v>
      </c>
      <c r="X26" s="13">
        <v>335</v>
      </c>
      <c r="Y26" s="13">
        <v>2701</v>
      </c>
      <c r="Z26" s="13">
        <f>SUM(W26:Y26)</f>
        <v>3136</v>
      </c>
      <c r="AA26" s="16" t="s">
        <v>15</v>
      </c>
      <c r="AB26" s="13">
        <v>97</v>
      </c>
      <c r="AC26" s="13">
        <v>317</v>
      </c>
      <c r="AD26" s="13">
        <v>2508</v>
      </c>
      <c r="AE26" s="13">
        <f>SUM(AB26:AD26)</f>
        <v>2922</v>
      </c>
      <c r="AF26" s="16" t="s">
        <v>15</v>
      </c>
      <c r="AG26" s="13">
        <v>95</v>
      </c>
      <c r="AH26" s="13">
        <v>302</v>
      </c>
      <c r="AI26" s="13">
        <v>2367</v>
      </c>
      <c r="AJ26" s="13">
        <f>SUM(AG26:AI26)</f>
        <v>2764</v>
      </c>
      <c r="AK26" s="16" t="s">
        <v>15</v>
      </c>
      <c r="AL26" s="13">
        <v>81</v>
      </c>
      <c r="AM26" s="13">
        <v>302</v>
      </c>
      <c r="AN26" s="13">
        <v>2163</v>
      </c>
      <c r="AO26" s="13">
        <f>SUM(AL26:AN26)</f>
        <v>2546</v>
      </c>
      <c r="AP26" s="16" t="s">
        <v>15</v>
      </c>
      <c r="AQ26" s="13">
        <v>81</v>
      </c>
      <c r="AR26" s="13">
        <v>299</v>
      </c>
      <c r="AS26" s="13">
        <v>2163</v>
      </c>
      <c r="AT26" s="13">
        <f>SUM(AQ26:AS26)</f>
        <v>2543</v>
      </c>
      <c r="AU26" s="16" t="s">
        <v>15</v>
      </c>
      <c r="AV26" s="3">
        <v>88</v>
      </c>
      <c r="AW26" s="3">
        <v>299</v>
      </c>
      <c r="AX26" s="3">
        <v>1939</v>
      </c>
      <c r="AY26" s="13">
        <f>SUM(AV26:AX26)</f>
        <v>2326</v>
      </c>
    </row>
    <row r="27" spans="1:51" ht="25.5" x14ac:dyDescent="0.2">
      <c r="A27" s="12" t="s">
        <v>37</v>
      </c>
      <c r="B27" s="17" t="s">
        <v>37</v>
      </c>
      <c r="C27" s="2">
        <f>'2009'!$J27</f>
        <v>1.0526315789473684</v>
      </c>
      <c r="D27" s="2">
        <f>'2009'!$K27</f>
        <v>0</v>
      </c>
      <c r="E27" s="2">
        <f>'2009'!$L27</f>
        <v>0.53561863952865563</v>
      </c>
      <c r="F27" s="2">
        <f>F22/(F26/100)</f>
        <v>0.5067567567567568</v>
      </c>
      <c r="G27" s="17" t="s">
        <v>37</v>
      </c>
      <c r="H27" s="2">
        <f>'2010'!$J27</f>
        <v>0</v>
      </c>
      <c r="I27" s="2">
        <f>'2010'!$K27</f>
        <v>0</v>
      </c>
      <c r="J27" s="2">
        <f>'2010'!$L27</f>
        <v>0.1984126984126984</v>
      </c>
      <c r="K27" s="2">
        <f>K22/(K26/100)</f>
        <v>0.17784552845528456</v>
      </c>
      <c r="L27" s="17" t="s">
        <v>37</v>
      </c>
      <c r="M27" s="2">
        <f>'2011'!$J27</f>
        <v>0</v>
      </c>
      <c r="N27" s="2">
        <f>'2011'!$K27</f>
        <v>0</v>
      </c>
      <c r="O27" s="2">
        <f>'2011'!$L27</f>
        <v>0.22165927802406588</v>
      </c>
      <c r="P27" s="2">
        <f>P22/(P26/100)</f>
        <v>0.19635343618513323</v>
      </c>
      <c r="Q27" s="17" t="s">
        <v>37</v>
      </c>
      <c r="R27" s="2">
        <f t="shared" ref="R27:T27" si="31">IF(OR(OR(R22="",R22="NA"),OR(R$26="",R$26="NA")),"NA",R22*100/R$26)</f>
        <v>0</v>
      </c>
      <c r="S27" s="2">
        <f t="shared" si="31"/>
        <v>0</v>
      </c>
      <c r="T27" s="2">
        <f t="shared" si="31"/>
        <v>6.9108500345542501E-2</v>
      </c>
      <c r="U27" s="2">
        <f>U22/(U26/100)</f>
        <v>6.036824630244491E-2</v>
      </c>
      <c r="V27" s="17" t="s">
        <v>37</v>
      </c>
      <c r="W27" s="2">
        <f t="shared" ref="W27:Y27" si="32">IF(OR(OR(W22="",W22="NA"),OR(W$26="",W$26="NA")),"NA",W22*100/W$26)</f>
        <v>0</v>
      </c>
      <c r="X27" s="2">
        <f>IF(OR(OR(X22="",X22="NA"),OR(X$26="",X$26="NA")),"NA",X22*100/X$26)</f>
        <v>0.29850746268656714</v>
      </c>
      <c r="Y27" s="2">
        <f t="shared" si="32"/>
        <v>0.11106997408367271</v>
      </c>
      <c r="Z27" s="2">
        <f>Z22/(Z26/100)</f>
        <v>0.12755102040816327</v>
      </c>
      <c r="AA27" s="17" t="s">
        <v>37</v>
      </c>
      <c r="AB27" s="2">
        <f t="shared" ref="AB27:AD27" si="33">IF(OR(OR(AB22="",AB22="NA"),OR(AB$26="",AB$26="NA")),"NA",AB22*100/AB$26)</f>
        <v>0</v>
      </c>
      <c r="AC27" s="2">
        <f t="shared" si="33"/>
        <v>0</v>
      </c>
      <c r="AD27" s="2">
        <f t="shared" si="33"/>
        <v>7.9744816586921854E-2</v>
      </c>
      <c r="AE27" s="2">
        <f>AE22/(AE26/100)</f>
        <v>6.8446269678302529E-2</v>
      </c>
      <c r="AF27" s="17" t="s">
        <v>37</v>
      </c>
      <c r="AG27" s="2">
        <f t="shared" ref="AG27:AI27" si="34">IF(OR(AG22="",AG$26=""),"NA",AG22*100/AG$26)</f>
        <v>0</v>
      </c>
      <c r="AH27" s="2">
        <f t="shared" si="34"/>
        <v>0</v>
      </c>
      <c r="AI27" s="2">
        <f t="shared" si="34"/>
        <v>8.4495141529362064E-2</v>
      </c>
      <c r="AJ27" s="2">
        <f>AJ22/(AJ26/100)</f>
        <v>7.2358900144717797E-2</v>
      </c>
      <c r="AK27" s="17" t="s">
        <v>37</v>
      </c>
      <c r="AL27" s="2">
        <f t="shared" ref="AL27:AN27" si="35">IF(OR(OR(AL22="",AL22="NA"),OR(AL$26="",AL$26="NA")),"NA",AL22*100/AL$26)</f>
        <v>0</v>
      </c>
      <c r="AM27" s="2">
        <f t="shared" si="35"/>
        <v>0</v>
      </c>
      <c r="AN27" s="2">
        <f t="shared" si="35"/>
        <v>0.13869625520110956</v>
      </c>
      <c r="AO27" s="2">
        <f>AO22/(AO26/100)</f>
        <v>0.1178318931657502</v>
      </c>
      <c r="AP27" s="17" t="s">
        <v>37</v>
      </c>
      <c r="AQ27" s="2">
        <f t="shared" ref="AQ27:AS27" si="36">IF(OR(OR(AQ22="",AQ22="NA"),OR(AQ$26="",AQ$26="NA")),"NA",AQ22*100/AQ$26)</f>
        <v>0</v>
      </c>
      <c r="AR27" s="2" t="str">
        <f t="shared" si="36"/>
        <v>NA</v>
      </c>
      <c r="AS27" s="2">
        <f t="shared" si="36"/>
        <v>0</v>
      </c>
      <c r="AT27" s="2">
        <f>AT22/(AT26/100)</f>
        <v>0</v>
      </c>
      <c r="AU27" s="17" t="s">
        <v>37</v>
      </c>
      <c r="AV27" s="2">
        <f t="shared" ref="AV27:AX27" si="37">IF(OR(OR(AV22="",AV22="NA"),OR(AV$26="",AV$26="NA")),"NA",AV22*100/AV$26)</f>
        <v>0</v>
      </c>
      <c r="AW27" s="2">
        <f t="shared" si="37"/>
        <v>0</v>
      </c>
      <c r="AX27" s="2">
        <f t="shared" si="37"/>
        <v>0</v>
      </c>
      <c r="AY27" s="2">
        <f>AY22/(AY26/100)</f>
        <v>0</v>
      </c>
    </row>
    <row r="28" spans="1:51" ht="25.5" x14ac:dyDescent="0.2">
      <c r="A28" s="12" t="s">
        <v>38</v>
      </c>
      <c r="B28" s="17" t="s">
        <v>38</v>
      </c>
      <c r="C28" s="2">
        <f>'2009'!$J28</f>
        <v>0</v>
      </c>
      <c r="D28" s="2">
        <f>'2009'!$K28</f>
        <v>1.2698412698412698</v>
      </c>
      <c r="E28" s="2">
        <f>'2009'!$L28</f>
        <v>0.24102838778789501</v>
      </c>
      <c r="F28" s="2">
        <f>F23/(F26/100)</f>
        <v>0.31370656370656375</v>
      </c>
      <c r="G28" s="17" t="s">
        <v>38</v>
      </c>
      <c r="H28" s="2">
        <f>'2010'!$J28</f>
        <v>1.0526315789473684</v>
      </c>
      <c r="I28" s="2">
        <f>'2010'!$K28</f>
        <v>0</v>
      </c>
      <c r="J28" s="2">
        <f>'2010'!$L28</f>
        <v>2.834467120181406E-2</v>
      </c>
      <c r="K28" s="2">
        <f>K23/(K26/100)</f>
        <v>5.08130081300813E-2</v>
      </c>
      <c r="L28" s="17" t="s">
        <v>38</v>
      </c>
      <c r="M28" s="2">
        <f>'2011'!$J28</f>
        <v>0</v>
      </c>
      <c r="N28" s="2">
        <f>'2011'!$K28</f>
        <v>0</v>
      </c>
      <c r="O28" s="2">
        <f>'2011'!$L28</f>
        <v>9.4996833438885375E-2</v>
      </c>
      <c r="P28" s="2">
        <f>P23/(P26/100)</f>
        <v>8.4151472650771386E-2</v>
      </c>
      <c r="Q28" s="17" t="s">
        <v>38</v>
      </c>
      <c r="R28" s="2">
        <f t="shared" ref="R28:T30" si="38">IF(OR(OR(R23="",R23="NA"),OR(R$26="",R$26="NA")),"NA",R23*100/R$26)</f>
        <v>0</v>
      </c>
      <c r="S28" s="2">
        <f t="shared" si="38"/>
        <v>0.3115264797507788</v>
      </c>
      <c r="T28" s="2">
        <f t="shared" si="38"/>
        <v>0.138217000691085</v>
      </c>
      <c r="U28" s="2">
        <f>U23/(U26/100)</f>
        <v>0.15092061575611226</v>
      </c>
      <c r="V28" s="17" t="s">
        <v>38</v>
      </c>
      <c r="W28" s="2">
        <f t="shared" ref="W28:Y30" si="39">IF(OR(OR(W23="",W23="NA"),OR(W$26="",W$26="NA")),"NA",W23*100/W$26)</f>
        <v>0</v>
      </c>
      <c r="X28" s="2">
        <f t="shared" si="39"/>
        <v>0</v>
      </c>
      <c r="Y28" s="2">
        <f t="shared" si="39"/>
        <v>0.1480932987782303</v>
      </c>
      <c r="Z28" s="2">
        <f>Z23/(Z26/100)</f>
        <v>0.12755102040816327</v>
      </c>
      <c r="AA28" s="17" t="s">
        <v>38</v>
      </c>
      <c r="AB28" s="2">
        <f t="shared" ref="AB28:AD30" si="40">IF(OR(OR(AB23="",AB23="NA"),OR(AB$26="",AB$26="NA")),"NA",AB23*100/AB$26)</f>
        <v>0</v>
      </c>
      <c r="AC28" s="2">
        <f t="shared" si="40"/>
        <v>0.94637223974763407</v>
      </c>
      <c r="AD28" s="2">
        <f t="shared" si="40"/>
        <v>3.9872408293460927E-2</v>
      </c>
      <c r="AE28" s="2">
        <f>AE23/(AE26/100)</f>
        <v>0.13689253935660506</v>
      </c>
      <c r="AF28" s="17" t="s">
        <v>38</v>
      </c>
      <c r="AG28" s="2">
        <f t="shared" ref="AG28:AI30" si="41">IF(OR(AG23="",AG$26=""),"NA",AG23*100/AG$26)</f>
        <v>1.0526315789473684</v>
      </c>
      <c r="AH28" s="2">
        <f t="shared" si="41"/>
        <v>0</v>
      </c>
      <c r="AI28" s="2">
        <f t="shared" si="41"/>
        <v>0.1267427122940431</v>
      </c>
      <c r="AJ28" s="2">
        <f>AJ23/(AJ26/100)</f>
        <v>0.14471780028943559</v>
      </c>
      <c r="AK28" s="17" t="s">
        <v>38</v>
      </c>
      <c r="AL28" s="2">
        <f t="shared" ref="AL28:AN30" si="42">IF(OR(OR(AL23="",AL23="NA"),OR(AL$26="",AL$26="NA")),"NA",AL23*100/AL$26)</f>
        <v>0</v>
      </c>
      <c r="AM28" s="2">
        <f t="shared" si="42"/>
        <v>0</v>
      </c>
      <c r="AN28" s="2">
        <f t="shared" si="42"/>
        <v>4.6232085067036521E-2</v>
      </c>
      <c r="AO28" s="2">
        <f>AO23/(AO26/100)</f>
        <v>3.927729772191673E-2</v>
      </c>
      <c r="AP28" s="17" t="s">
        <v>38</v>
      </c>
      <c r="AQ28" s="2">
        <f t="shared" ref="AQ28:AS30" si="43">IF(OR(OR(AQ23="",AQ23="NA"),OR(AQ$26="",AQ$26="NA")),"NA",AQ23*100/AQ$26)</f>
        <v>0</v>
      </c>
      <c r="AR28" s="2" t="str">
        <f t="shared" si="43"/>
        <v>NA</v>
      </c>
      <c r="AS28" s="2">
        <f t="shared" si="43"/>
        <v>9.2464170134073043E-2</v>
      </c>
      <c r="AT28" s="2">
        <f>AT23/(AT26/100)</f>
        <v>7.8647267007471489E-2</v>
      </c>
      <c r="AU28" s="17" t="s">
        <v>38</v>
      </c>
      <c r="AV28" s="2">
        <f t="shared" ref="AV28:AX28" si="44">IF(OR(OR(AV23="",AV23="NA"),OR(AV$26="",AV$26="NA")),"NA",AV23*100/AV$26)</f>
        <v>0</v>
      </c>
      <c r="AW28" s="2">
        <f t="shared" si="44"/>
        <v>0</v>
      </c>
      <c r="AX28" s="2">
        <f t="shared" si="44"/>
        <v>0.30943785456420836</v>
      </c>
      <c r="AY28" s="2">
        <f>AY23/(AY26/100)</f>
        <v>0.25795356835769562</v>
      </c>
    </row>
    <row r="29" spans="1:51" x14ac:dyDescent="0.2">
      <c r="A29" s="12" t="s">
        <v>39</v>
      </c>
      <c r="B29" s="17" t="s">
        <v>39</v>
      </c>
      <c r="C29" s="2">
        <f>'2009'!$J29</f>
        <v>0</v>
      </c>
      <c r="D29" s="2">
        <f>'2009'!$K29</f>
        <v>0</v>
      </c>
      <c r="E29" s="2">
        <f>'2009'!$L29</f>
        <v>8.0342795929298341E-2</v>
      </c>
      <c r="F29" s="2">
        <f>F24/(F26/100)</f>
        <v>7.2393822393822402E-2</v>
      </c>
      <c r="G29" s="17" t="s">
        <v>39</v>
      </c>
      <c r="H29" s="2">
        <f>'2010'!$J29</f>
        <v>0</v>
      </c>
      <c r="I29" s="2">
        <f>'2010'!$K29</f>
        <v>0</v>
      </c>
      <c r="J29" s="2">
        <f>'2010'!$L29</f>
        <v>2.834467120181406E-2</v>
      </c>
      <c r="K29" s="2">
        <f>K24/(K26/100)</f>
        <v>2.540650406504065E-2</v>
      </c>
      <c r="L29" s="17" t="s">
        <v>39</v>
      </c>
      <c r="M29" s="2">
        <f>'2011'!$J29</f>
        <v>0</v>
      </c>
      <c r="N29" s="2">
        <f>'2011'!$K29</f>
        <v>0</v>
      </c>
      <c r="O29" s="2">
        <f>'2011'!$L29</f>
        <v>0.1266624445851805</v>
      </c>
      <c r="P29" s="2">
        <f>P24/(P26/100)</f>
        <v>0.11220196353436186</v>
      </c>
      <c r="Q29" s="17" t="s">
        <v>39</v>
      </c>
      <c r="R29" s="2">
        <f t="shared" si="38"/>
        <v>0</v>
      </c>
      <c r="S29" s="2">
        <f t="shared" si="38"/>
        <v>0</v>
      </c>
      <c r="T29" s="2">
        <f t="shared" si="38"/>
        <v>0.31098825155494125</v>
      </c>
      <c r="U29" s="2">
        <f>U24/(U26/100)</f>
        <v>0.2716571083610021</v>
      </c>
      <c r="V29" s="17" t="s">
        <v>39</v>
      </c>
      <c r="W29" s="2">
        <f t="shared" si="39"/>
        <v>0</v>
      </c>
      <c r="X29" s="2">
        <f t="shared" si="39"/>
        <v>0</v>
      </c>
      <c r="Y29" s="2">
        <f t="shared" si="39"/>
        <v>0.22213994816734542</v>
      </c>
      <c r="Z29" s="2">
        <f>Z24/(Z26/100)</f>
        <v>0.19132653061224489</v>
      </c>
      <c r="AA29" s="17" t="s">
        <v>39</v>
      </c>
      <c r="AB29" s="2">
        <f t="shared" si="40"/>
        <v>0</v>
      </c>
      <c r="AC29" s="2">
        <f t="shared" si="40"/>
        <v>0</v>
      </c>
      <c r="AD29" s="2">
        <f t="shared" si="40"/>
        <v>3.9872408293460927E-2</v>
      </c>
      <c r="AE29" s="2">
        <f>AE24/(AE26/100)</f>
        <v>3.4223134839151265E-2</v>
      </c>
      <c r="AF29" s="17" t="s">
        <v>39</v>
      </c>
      <c r="AG29" s="2">
        <f t="shared" si="41"/>
        <v>0</v>
      </c>
      <c r="AH29" s="2">
        <f t="shared" si="41"/>
        <v>0</v>
      </c>
      <c r="AI29" s="2">
        <f t="shared" si="41"/>
        <v>4.2247570764681032E-2</v>
      </c>
      <c r="AJ29" s="2">
        <f>AJ24/(AJ26/100)</f>
        <v>3.6179450072358899E-2</v>
      </c>
      <c r="AK29" s="17" t="s">
        <v>39</v>
      </c>
      <c r="AL29" s="2">
        <f t="shared" si="42"/>
        <v>0</v>
      </c>
      <c r="AM29" s="2">
        <f t="shared" si="42"/>
        <v>0</v>
      </c>
      <c r="AN29" s="2">
        <f t="shared" si="42"/>
        <v>9.2464170134073043E-2</v>
      </c>
      <c r="AO29" s="2">
        <f>AO24/(AO26/100)</f>
        <v>7.8554595443833461E-2</v>
      </c>
      <c r="AP29" s="17" t="s">
        <v>39</v>
      </c>
      <c r="AQ29" s="2">
        <f t="shared" si="43"/>
        <v>0</v>
      </c>
      <c r="AR29" s="2" t="str">
        <f t="shared" si="43"/>
        <v>NA</v>
      </c>
      <c r="AS29" s="2">
        <f t="shared" si="43"/>
        <v>0</v>
      </c>
      <c r="AT29" s="2">
        <f>AT24/(AT26/100)</f>
        <v>0</v>
      </c>
      <c r="AU29" s="17" t="s">
        <v>39</v>
      </c>
      <c r="AV29" s="2">
        <f t="shared" ref="AV29:AX29" si="45">IF(OR(OR(AV24="",AV24="NA"),OR(AV$26="",AV$26="NA")),"NA",AV24*100/AV$26)</f>
        <v>0</v>
      </c>
      <c r="AW29" s="2">
        <f t="shared" si="45"/>
        <v>0</v>
      </c>
      <c r="AX29" s="2">
        <f t="shared" si="45"/>
        <v>0.10314595152140278</v>
      </c>
      <c r="AY29" s="2">
        <f>AY24/(AY26/100)</f>
        <v>8.5984522785898534E-2</v>
      </c>
    </row>
    <row r="30" spans="1:51" ht="25.5" x14ac:dyDescent="0.2">
      <c r="A30" s="12" t="s">
        <v>40</v>
      </c>
      <c r="B30" s="17" t="s">
        <v>40</v>
      </c>
      <c r="C30" s="2">
        <f>'2009'!$J30</f>
        <v>0</v>
      </c>
      <c r="D30" s="2">
        <f>'2009'!$K30</f>
        <v>0.63492063492063489</v>
      </c>
      <c r="E30" s="2">
        <f>'2009'!$L30</f>
        <v>0.32137118371719336</v>
      </c>
      <c r="F30" s="2">
        <f>F25/(F26/100)</f>
        <v>0.33783783783783783</v>
      </c>
      <c r="G30" s="17" t="s">
        <v>40</v>
      </c>
      <c r="H30" s="2">
        <f>'2010'!$J30</f>
        <v>0</v>
      </c>
      <c r="I30" s="2">
        <f>'2010'!$K30</f>
        <v>0</v>
      </c>
      <c r="J30" s="2">
        <f>'2010'!$L30</f>
        <v>0.14172335600907029</v>
      </c>
      <c r="K30" s="2">
        <f>K25/(K26/100)</f>
        <v>0.12703252032520326</v>
      </c>
      <c r="L30" s="17" t="s">
        <v>40</v>
      </c>
      <c r="M30" s="2">
        <f>'2011'!$J30</f>
        <v>0</v>
      </c>
      <c r="N30" s="2">
        <f>'2011'!$K30</f>
        <v>0</v>
      </c>
      <c r="O30" s="2">
        <f>'2011'!$L30</f>
        <v>0.31665611146295125</v>
      </c>
      <c r="P30" s="2">
        <f>P25/(P26/100)</f>
        <v>0.28050490883590462</v>
      </c>
      <c r="Q30" s="17" t="s">
        <v>40</v>
      </c>
      <c r="R30" s="2">
        <f t="shared" si="38"/>
        <v>0</v>
      </c>
      <c r="S30" s="2">
        <f t="shared" si="38"/>
        <v>1.2461059190031152</v>
      </c>
      <c r="T30" s="2">
        <f t="shared" si="38"/>
        <v>0.58742225293711126</v>
      </c>
      <c r="U30" s="2">
        <f>U25/(U26/100)</f>
        <v>0.6338665861756716</v>
      </c>
      <c r="V30" s="17" t="s">
        <v>40</v>
      </c>
      <c r="W30" s="2">
        <f t="shared" si="39"/>
        <v>0</v>
      </c>
      <c r="X30" s="2">
        <f t="shared" si="39"/>
        <v>0.89552238805970152</v>
      </c>
      <c r="Y30" s="2">
        <f t="shared" si="39"/>
        <v>0.2961865975564606</v>
      </c>
      <c r="Z30" s="2">
        <f>Z25/(Z26/100)</f>
        <v>0.35076530612244899</v>
      </c>
      <c r="AA30" s="17" t="s">
        <v>40</v>
      </c>
      <c r="AB30" s="2">
        <f t="shared" si="40"/>
        <v>1.0309278350515463</v>
      </c>
      <c r="AC30" s="2">
        <f t="shared" si="40"/>
        <v>0</v>
      </c>
      <c r="AD30" s="2">
        <f t="shared" si="40"/>
        <v>0.23923444976076555</v>
      </c>
      <c r="AE30" s="2">
        <f>AE25/(AE26/100)</f>
        <v>0.23956194387405888</v>
      </c>
      <c r="AF30" s="17" t="s">
        <v>40</v>
      </c>
      <c r="AG30" s="2">
        <f t="shared" si="41"/>
        <v>1.0526315789473684</v>
      </c>
      <c r="AH30" s="2">
        <f t="shared" si="41"/>
        <v>0.33112582781456956</v>
      </c>
      <c r="AI30" s="2">
        <f t="shared" si="41"/>
        <v>0.33798056611744826</v>
      </c>
      <c r="AJ30" s="2">
        <f>AJ25/(AJ26/100)</f>
        <v>0.36179450072358899</v>
      </c>
      <c r="AK30" s="17" t="s">
        <v>40</v>
      </c>
      <c r="AL30" s="2">
        <f t="shared" si="42"/>
        <v>0</v>
      </c>
      <c r="AM30" s="2">
        <f t="shared" si="42"/>
        <v>1.9867549668874172</v>
      </c>
      <c r="AN30" s="2">
        <f t="shared" si="42"/>
        <v>0.41608876560332869</v>
      </c>
      <c r="AO30" s="2">
        <f>AO25/(AO26/100)</f>
        <v>0.58915946582875101</v>
      </c>
      <c r="AP30" s="17" t="s">
        <v>40</v>
      </c>
      <c r="AQ30" s="2">
        <f t="shared" si="43"/>
        <v>0</v>
      </c>
      <c r="AR30" s="2" t="str">
        <f t="shared" si="43"/>
        <v>NA</v>
      </c>
      <c r="AS30" s="2">
        <f t="shared" si="43"/>
        <v>0.41608876560332869</v>
      </c>
      <c r="AT30" s="2">
        <f>AT25/(AT26/100)</f>
        <v>0.3539127015336217</v>
      </c>
      <c r="AU30" s="17" t="s">
        <v>40</v>
      </c>
      <c r="AV30" s="2">
        <f t="shared" ref="AV30:AX30" si="46">IF(OR(OR(AV25="",AV25="NA"),OR(AV$26="",AV$26="NA")),"NA",AV25*100/AV$26)</f>
        <v>0</v>
      </c>
      <c r="AW30" s="2">
        <f t="shared" si="46"/>
        <v>0</v>
      </c>
      <c r="AX30" s="2">
        <f t="shared" si="46"/>
        <v>0.82516761217122225</v>
      </c>
      <c r="AY30" s="2">
        <f>AY25/(AY26/100)</f>
        <v>0.68787618228718828</v>
      </c>
    </row>
    <row r="31" spans="1:51" ht="22.5" x14ac:dyDescent="0.2">
      <c r="A31" s="7"/>
      <c r="B31" s="8"/>
      <c r="C31" s="10"/>
      <c r="D31" s="10"/>
      <c r="E31" s="8"/>
      <c r="F31" s="8"/>
      <c r="G31" s="8"/>
      <c r="H31" s="10"/>
      <c r="I31" s="10"/>
      <c r="J31" s="8"/>
      <c r="K31" s="8"/>
      <c r="L31" s="8"/>
      <c r="M31" s="10"/>
      <c r="N31" s="10"/>
      <c r="O31" s="8"/>
      <c r="P31" s="8"/>
      <c r="Q31" s="8"/>
      <c r="R31" s="10"/>
      <c r="S31" s="10"/>
      <c r="T31" s="8"/>
      <c r="U31" s="8"/>
      <c r="V31" s="8"/>
      <c r="W31" s="10"/>
      <c r="X31" s="10"/>
      <c r="Y31" s="8"/>
      <c r="Z31" s="8"/>
      <c r="AA31" s="8"/>
      <c r="AB31" s="10"/>
      <c r="AC31" s="10"/>
      <c r="AD31" s="8"/>
      <c r="AE31" s="8"/>
      <c r="AF31" s="8"/>
      <c r="AG31" s="10"/>
      <c r="AH31" s="10"/>
      <c r="AI31" s="8"/>
      <c r="AJ31" s="8"/>
      <c r="AK31" s="8"/>
      <c r="AL31" s="10"/>
      <c r="AM31" s="10"/>
      <c r="AN31" s="8"/>
      <c r="AO31" s="8"/>
      <c r="AP31" s="8"/>
      <c r="AQ31" s="10"/>
      <c r="AR31" s="10"/>
      <c r="AS31" s="8"/>
      <c r="AT31" s="8"/>
      <c r="AU31" s="8"/>
      <c r="AV31" s="8"/>
      <c r="AW31" s="8"/>
      <c r="AX31" s="8"/>
      <c r="AY31" s="8"/>
    </row>
    <row r="32" spans="1:51" x14ac:dyDescent="0.2">
      <c r="A32" s="12" t="s">
        <v>16</v>
      </c>
      <c r="B32" s="16" t="s">
        <v>16</v>
      </c>
      <c r="C32" s="13">
        <f>'2009'!$J32</f>
        <v>0</v>
      </c>
      <c r="D32" s="13">
        <f>'2009'!$K32</f>
        <v>0</v>
      </c>
      <c r="E32" s="13">
        <f>'2009'!$L32</f>
        <v>2</v>
      </c>
      <c r="F32" s="13">
        <f>SUM(C32:E32)</f>
        <v>2</v>
      </c>
      <c r="G32" s="16" t="s">
        <v>16</v>
      </c>
      <c r="H32" s="13">
        <f>'2010'!$J32</f>
        <v>0</v>
      </c>
      <c r="I32" s="13">
        <f>'2010'!$K32</f>
        <v>0</v>
      </c>
      <c r="J32" s="13">
        <f>'2010'!$L32</f>
        <v>1</v>
      </c>
      <c r="K32" s="13">
        <f>SUM(H32:J32)</f>
        <v>1</v>
      </c>
      <c r="L32" s="16" t="s">
        <v>16</v>
      </c>
      <c r="M32" s="13">
        <f>'2011'!$J32</f>
        <v>0</v>
      </c>
      <c r="N32" s="13">
        <f>'2011'!$K32</f>
        <v>0</v>
      </c>
      <c r="O32" s="13">
        <f>'2011'!$L32</f>
        <v>1</v>
      </c>
      <c r="P32" s="13">
        <f>SUM(M32:O32)</f>
        <v>1</v>
      </c>
      <c r="Q32" s="16" t="s">
        <v>16</v>
      </c>
      <c r="R32" s="13">
        <v>0</v>
      </c>
      <c r="S32" s="13">
        <v>1</v>
      </c>
      <c r="T32" s="13">
        <v>1</v>
      </c>
      <c r="U32" s="13">
        <f>SUM(R32:T32)</f>
        <v>2</v>
      </c>
      <c r="V32" s="16" t="s">
        <v>16</v>
      </c>
      <c r="W32" s="13">
        <v>0</v>
      </c>
      <c r="X32" s="13">
        <v>0</v>
      </c>
      <c r="Y32" s="13">
        <v>5</v>
      </c>
      <c r="Z32" s="13">
        <f>SUM(W32:Y32)</f>
        <v>5</v>
      </c>
      <c r="AA32" s="16" t="s">
        <v>16</v>
      </c>
      <c r="AB32" s="13">
        <v>0</v>
      </c>
      <c r="AC32" s="13">
        <v>0</v>
      </c>
      <c r="AD32" s="13">
        <v>2</v>
      </c>
      <c r="AE32" s="13">
        <f>SUM(AB32:AD32)</f>
        <v>2</v>
      </c>
      <c r="AF32" s="16" t="s">
        <v>16</v>
      </c>
      <c r="AG32" s="13">
        <v>0</v>
      </c>
      <c r="AH32" s="13">
        <v>0</v>
      </c>
      <c r="AI32" s="13">
        <v>0</v>
      </c>
      <c r="AJ32" s="13">
        <f>SUM(AG32:AI32)</f>
        <v>0</v>
      </c>
      <c r="AK32" s="16" t="s">
        <v>16</v>
      </c>
      <c r="AL32" s="13">
        <v>0</v>
      </c>
      <c r="AM32" s="13">
        <v>0</v>
      </c>
      <c r="AN32" s="13">
        <v>0</v>
      </c>
      <c r="AO32" s="13">
        <f>SUM(AL32:AN32)</f>
        <v>0</v>
      </c>
      <c r="AP32" s="16" t="s">
        <v>16</v>
      </c>
      <c r="AQ32" s="13">
        <v>0</v>
      </c>
      <c r="AR32" s="13" t="s">
        <v>4</v>
      </c>
      <c r="AS32" s="13">
        <v>0</v>
      </c>
      <c r="AT32" s="13">
        <f>SUM(AQ32:AS32)</f>
        <v>0</v>
      </c>
      <c r="AU32" s="16" t="s">
        <v>16</v>
      </c>
      <c r="AV32" s="3">
        <v>0</v>
      </c>
      <c r="AW32" s="3">
        <v>0</v>
      </c>
      <c r="AX32" s="3">
        <v>0</v>
      </c>
      <c r="AY32" s="13">
        <f>SUM(AV32:AX32)</f>
        <v>0</v>
      </c>
    </row>
    <row r="33" spans="1:51" x14ac:dyDescent="0.2">
      <c r="A33" s="12" t="s">
        <v>17</v>
      </c>
      <c r="B33" s="16" t="s">
        <v>17</v>
      </c>
      <c r="C33" s="13">
        <f>'2009'!$J33</f>
        <v>0</v>
      </c>
      <c r="D33" s="13">
        <f>'2009'!$K33</f>
        <v>3</v>
      </c>
      <c r="E33" s="13">
        <f>'2009'!$L33</f>
        <v>4</v>
      </c>
      <c r="F33" s="13">
        <f>SUM(C33:E33)</f>
        <v>7</v>
      </c>
      <c r="G33" s="16" t="s">
        <v>17</v>
      </c>
      <c r="H33" s="13">
        <f>'2010'!$J33</f>
        <v>0</v>
      </c>
      <c r="I33" s="13">
        <f>'2010'!$K33</f>
        <v>1</v>
      </c>
      <c r="J33" s="13">
        <f>'2010'!$L33</f>
        <v>3</v>
      </c>
      <c r="K33" s="13">
        <f>SUM(H33:J33)</f>
        <v>4</v>
      </c>
      <c r="L33" s="16" t="s">
        <v>17</v>
      </c>
      <c r="M33" s="13">
        <f>'2011'!$J33</f>
        <v>0</v>
      </c>
      <c r="N33" s="13">
        <f>'2011'!$K33</f>
        <v>0</v>
      </c>
      <c r="O33" s="13">
        <f>'2011'!$L33</f>
        <v>3</v>
      </c>
      <c r="P33" s="13">
        <f>SUM(M33:O33)</f>
        <v>3</v>
      </c>
      <c r="Q33" s="16" t="s">
        <v>17</v>
      </c>
      <c r="R33" s="13">
        <v>0</v>
      </c>
      <c r="S33" s="13">
        <v>1</v>
      </c>
      <c r="T33" s="13">
        <v>3</v>
      </c>
      <c r="U33" s="13">
        <f>SUM(R33:T33)</f>
        <v>4</v>
      </c>
      <c r="V33" s="16" t="s">
        <v>17</v>
      </c>
      <c r="W33" s="13">
        <v>0</v>
      </c>
      <c r="X33" s="13">
        <v>1</v>
      </c>
      <c r="Y33" s="13">
        <v>2</v>
      </c>
      <c r="Z33" s="13">
        <f>SUM(W33:Y33)</f>
        <v>3</v>
      </c>
      <c r="AA33" s="16" t="s">
        <v>17</v>
      </c>
      <c r="AB33" s="13">
        <v>0</v>
      </c>
      <c r="AC33" s="13">
        <v>0</v>
      </c>
      <c r="AD33" s="13">
        <v>4</v>
      </c>
      <c r="AE33" s="13">
        <f>SUM(AB33:AD33)</f>
        <v>4</v>
      </c>
      <c r="AF33" s="16" t="s">
        <v>17</v>
      </c>
      <c r="AG33" s="13">
        <v>0</v>
      </c>
      <c r="AH33" s="13">
        <v>6</v>
      </c>
      <c r="AI33" s="13">
        <v>0</v>
      </c>
      <c r="AJ33" s="13">
        <f>SUM(AG33:AI33)</f>
        <v>6</v>
      </c>
      <c r="AK33" s="16" t="s">
        <v>17</v>
      </c>
      <c r="AL33" s="13">
        <v>0</v>
      </c>
      <c r="AM33" s="13">
        <v>11</v>
      </c>
      <c r="AN33" s="13">
        <v>1</v>
      </c>
      <c r="AO33" s="13">
        <f>SUM(AL33:AN33)</f>
        <v>12</v>
      </c>
      <c r="AP33" s="16" t="s">
        <v>17</v>
      </c>
      <c r="AQ33" s="13">
        <v>0</v>
      </c>
      <c r="AR33" s="13" t="s">
        <v>4</v>
      </c>
      <c r="AS33" s="13">
        <v>0</v>
      </c>
      <c r="AT33" s="13">
        <f>SUM(AQ33:AS33)</f>
        <v>0</v>
      </c>
      <c r="AU33" s="16" t="s">
        <v>17</v>
      </c>
      <c r="AV33" s="3">
        <v>0</v>
      </c>
      <c r="AW33" s="3">
        <v>0</v>
      </c>
      <c r="AX33" s="3">
        <v>1</v>
      </c>
      <c r="AY33" s="13">
        <f>SUM(AV33:AX33)</f>
        <v>1</v>
      </c>
    </row>
    <row r="34" spans="1:51" x14ac:dyDescent="0.2">
      <c r="A34" s="12" t="s">
        <v>18</v>
      </c>
      <c r="B34" s="16" t="s">
        <v>18</v>
      </c>
      <c r="C34" s="13">
        <f>'2009'!$J34</f>
        <v>206</v>
      </c>
      <c r="D34" s="13">
        <f>'2009'!$K34</f>
        <v>195</v>
      </c>
      <c r="E34" s="13">
        <f>'2009'!$L34</f>
        <v>1988</v>
      </c>
      <c r="F34" s="13">
        <f>SUM(C34:E34)</f>
        <v>2389</v>
      </c>
      <c r="G34" s="16" t="s">
        <v>18</v>
      </c>
      <c r="H34" s="13">
        <f>'2010'!$J34</f>
        <v>172</v>
      </c>
      <c r="I34" s="13">
        <f>'2010'!$K34</f>
        <v>192</v>
      </c>
      <c r="J34" s="13">
        <f>'2010'!$L34</f>
        <v>1781</v>
      </c>
      <c r="K34" s="13">
        <f>SUM(H34:J34)</f>
        <v>2145</v>
      </c>
      <c r="L34" s="16" t="s">
        <v>18</v>
      </c>
      <c r="M34" s="13">
        <f>'2011'!$J34</f>
        <v>175</v>
      </c>
      <c r="N34" s="13">
        <f>'2011'!$K34</f>
        <v>164</v>
      </c>
      <c r="O34" s="13">
        <f>'2011'!$L34</f>
        <v>1733</v>
      </c>
      <c r="P34" s="13">
        <f>SUM(M34:O34)</f>
        <v>2072</v>
      </c>
      <c r="Q34" s="16" t="s">
        <v>18</v>
      </c>
      <c r="R34" s="13">
        <v>168</v>
      </c>
      <c r="S34" s="13">
        <v>175</v>
      </c>
      <c r="T34" s="13">
        <v>1625</v>
      </c>
      <c r="U34" s="13">
        <f>SUM(R34:T34)</f>
        <v>1968</v>
      </c>
      <c r="V34" s="16" t="s">
        <v>18</v>
      </c>
      <c r="W34" s="13">
        <v>225</v>
      </c>
      <c r="X34" s="13">
        <v>164</v>
      </c>
      <c r="Y34" s="13">
        <v>1618</v>
      </c>
      <c r="Z34" s="13">
        <f>SUM(W34:Y34)</f>
        <v>2007</v>
      </c>
      <c r="AA34" s="16" t="s">
        <v>18</v>
      </c>
      <c r="AB34" s="13">
        <v>217</v>
      </c>
      <c r="AC34" s="13">
        <v>158</v>
      </c>
      <c r="AD34" s="13">
        <v>1481</v>
      </c>
      <c r="AE34" s="13">
        <f>SUM(AB34:AD34)</f>
        <v>1856</v>
      </c>
      <c r="AF34" s="16" t="s">
        <v>18</v>
      </c>
      <c r="AG34" s="13">
        <v>245</v>
      </c>
      <c r="AH34" s="13">
        <v>155</v>
      </c>
      <c r="AI34" s="13">
        <v>956</v>
      </c>
      <c r="AJ34" s="13">
        <f>SUM(AG34:AI34)</f>
        <v>1356</v>
      </c>
      <c r="AK34" s="16" t="s">
        <v>18</v>
      </c>
      <c r="AL34" s="13">
        <v>212</v>
      </c>
      <c r="AM34" s="13">
        <v>110</v>
      </c>
      <c r="AN34" s="13">
        <v>865</v>
      </c>
      <c r="AO34" s="13">
        <f>SUM(AL34:AN34)</f>
        <v>1187</v>
      </c>
      <c r="AP34" s="16" t="s">
        <v>18</v>
      </c>
      <c r="AQ34" s="13">
        <v>213</v>
      </c>
      <c r="AR34" s="13" t="s">
        <v>4</v>
      </c>
      <c r="AS34" s="13">
        <v>803</v>
      </c>
      <c r="AT34" s="13">
        <f>SUM(AQ34:AS34)</f>
        <v>1016</v>
      </c>
      <c r="AU34" s="16" t="s">
        <v>18</v>
      </c>
      <c r="AV34" s="3">
        <v>233</v>
      </c>
      <c r="AW34" s="3" t="s">
        <v>4</v>
      </c>
      <c r="AX34" s="3">
        <v>732</v>
      </c>
      <c r="AY34" s="13">
        <f>SUM(AV34:AX34)</f>
        <v>965</v>
      </c>
    </row>
    <row r="35" spans="1:51" ht="25.5" x14ac:dyDescent="0.2">
      <c r="A35" s="12" t="s">
        <v>41</v>
      </c>
      <c r="B35" s="17" t="s">
        <v>41</v>
      </c>
      <c r="C35" s="2">
        <f>'2009'!$J35</f>
        <v>0</v>
      </c>
      <c r="D35" s="2">
        <f>'2009'!$K35</f>
        <v>0</v>
      </c>
      <c r="E35" s="2">
        <f>'2009'!$L35</f>
        <v>0.1006036217303823</v>
      </c>
      <c r="F35" s="2">
        <f>F32/(F34/100)</f>
        <v>8.3717036416910834E-2</v>
      </c>
      <c r="G35" s="17" t="s">
        <v>41</v>
      </c>
      <c r="H35" s="2">
        <f>'2010'!$J35</f>
        <v>0</v>
      </c>
      <c r="I35" s="2">
        <f>'2010'!$K35</f>
        <v>0</v>
      </c>
      <c r="J35" s="2">
        <f>'2010'!$L35</f>
        <v>5.6148231330713082E-2</v>
      </c>
      <c r="K35" s="2">
        <f>K32/(K34/100)</f>
        <v>4.6620046620046623E-2</v>
      </c>
      <c r="L35" s="17" t="s">
        <v>41</v>
      </c>
      <c r="M35" s="2">
        <f>'2011'!$J35</f>
        <v>0</v>
      </c>
      <c r="N35" s="2">
        <f>'2011'!$K35</f>
        <v>0</v>
      </c>
      <c r="O35" s="2">
        <f>'2011'!$L35</f>
        <v>5.770340450086555E-2</v>
      </c>
      <c r="P35" s="2">
        <f>P32/(P34/100)</f>
        <v>4.8262548262548263E-2</v>
      </c>
      <c r="Q35" s="17" t="s">
        <v>41</v>
      </c>
      <c r="R35" s="2">
        <f t="shared" ref="R35:T36" si="47">IF(OR(OR(R32="",R32="NA"),OR(R$34="", R$34="NA")),"NA",R32*100/R$34)</f>
        <v>0</v>
      </c>
      <c r="S35" s="2">
        <f t="shared" si="47"/>
        <v>0.5714285714285714</v>
      </c>
      <c r="T35" s="2">
        <f t="shared" si="47"/>
        <v>6.1538461538461542E-2</v>
      </c>
      <c r="U35" s="2">
        <f>U32/(U34/100)</f>
        <v>0.1016260162601626</v>
      </c>
      <c r="V35" s="17" t="s">
        <v>41</v>
      </c>
      <c r="W35" s="2">
        <f t="shared" ref="W35:Y36" si="48">IF(OR(OR(W32="",W32="NA"),OR(W$34="", W$34="NA")),"NA",W32*100/W$34)</f>
        <v>0</v>
      </c>
      <c r="X35" s="2">
        <f t="shared" si="48"/>
        <v>0</v>
      </c>
      <c r="Y35" s="2">
        <f t="shared" si="48"/>
        <v>0.30902348578491967</v>
      </c>
      <c r="Z35" s="2">
        <f>Z32/(Z34/100)</f>
        <v>0.24912805181863479</v>
      </c>
      <c r="AA35" s="17" t="s">
        <v>41</v>
      </c>
      <c r="AB35" s="2">
        <f t="shared" ref="AB35:AC36" si="49">IF(OR(OR(AB32="",AB32="NA"),OR(AB$34="", AB$34="NA")),"NA",AB32*100/AB$34)</f>
        <v>0</v>
      </c>
      <c r="AC35" s="2">
        <f t="shared" si="49"/>
        <v>0</v>
      </c>
      <c r="AD35" s="2">
        <f>IF(OR(OR(AD32="",AD32="NA"),OR(AD$34="", AD$34="NA")),"NA",AD32*100/AD$34)</f>
        <v>0.13504388926401081</v>
      </c>
      <c r="AE35" s="2">
        <f>AE32/(AE34/100)</f>
        <v>0.10775862068965518</v>
      </c>
      <c r="AF35" s="17" t="s">
        <v>41</v>
      </c>
      <c r="AG35" s="2">
        <f t="shared" ref="AG35:AI36" si="50">IF(OR(OR(AG32="",AG32="NA"),OR(AG$34="", AG$34="NA")),"NA",AG32*100/AG$34)</f>
        <v>0</v>
      </c>
      <c r="AH35" s="2">
        <f t="shared" si="50"/>
        <v>0</v>
      </c>
      <c r="AI35" s="2">
        <f t="shared" si="50"/>
        <v>0</v>
      </c>
      <c r="AJ35" s="2">
        <f>AJ32/(AJ34/100)</f>
        <v>0</v>
      </c>
      <c r="AK35" s="17" t="s">
        <v>41</v>
      </c>
      <c r="AL35" s="2">
        <f t="shared" ref="AL35:AM36" si="51">IF(OR(OR(AL32="",AL32="NA"),OR(AL$34="", AL$34="NA")),"NA",AL32*100/AL$34)</f>
        <v>0</v>
      </c>
      <c r="AM35" s="2">
        <f t="shared" si="51"/>
        <v>0</v>
      </c>
      <c r="AN35" s="2">
        <f>IF(OR(OR(AN32="",AN32="NA"),OR(AN$34="", AN$34="NA")),"NA",AN32*100/AN$34)</f>
        <v>0</v>
      </c>
      <c r="AO35" s="2">
        <f>AO32/(AO34/100)</f>
        <v>0</v>
      </c>
      <c r="AP35" s="17" t="s">
        <v>41</v>
      </c>
      <c r="AQ35" s="2">
        <f t="shared" ref="AQ35:AS36" si="52">IF(OR(OR(AQ32="",AQ32="NA"),OR(AQ$34="", AQ$34="NA")),"NA",AQ32*100/AQ$34)</f>
        <v>0</v>
      </c>
      <c r="AR35" s="2" t="str">
        <f t="shared" si="52"/>
        <v>NA</v>
      </c>
      <c r="AS35" s="2">
        <f t="shared" si="52"/>
        <v>0</v>
      </c>
      <c r="AT35" s="2">
        <f>AT32/(AT34/100)</f>
        <v>0</v>
      </c>
      <c r="AU35" s="17" t="s">
        <v>41</v>
      </c>
      <c r="AV35" s="2">
        <f t="shared" ref="AV35:AX35" si="53">IF(OR(OR(AV32="",AV32="NA"),OR(AV$34="", AV$34="NA")),"NA",AV32*100/AV$34)</f>
        <v>0</v>
      </c>
      <c r="AW35" s="2" t="str">
        <f t="shared" si="53"/>
        <v>NA</v>
      </c>
      <c r="AX35" s="2">
        <f t="shared" si="53"/>
        <v>0</v>
      </c>
      <c r="AY35" s="2">
        <f>AY32/(AY34/100)</f>
        <v>0</v>
      </c>
    </row>
    <row r="36" spans="1:51" ht="25.5" x14ac:dyDescent="0.2">
      <c r="A36" s="12" t="s">
        <v>42</v>
      </c>
      <c r="B36" s="17" t="s">
        <v>42</v>
      </c>
      <c r="C36" s="2">
        <f>'2009'!$J36</f>
        <v>0</v>
      </c>
      <c r="D36" s="2">
        <f>'2009'!$K36</f>
        <v>1.5384615384615385</v>
      </c>
      <c r="E36" s="2">
        <f>'2009'!$L36</f>
        <v>0.2012072434607646</v>
      </c>
      <c r="F36" s="2">
        <f>F33/(F34/100)</f>
        <v>0.29300962745918796</v>
      </c>
      <c r="G36" s="17" t="s">
        <v>42</v>
      </c>
      <c r="H36" s="2">
        <f>'2010'!$J36</f>
        <v>0</v>
      </c>
      <c r="I36" s="2">
        <f>'2010'!$K36</f>
        <v>0.52083333333333337</v>
      </c>
      <c r="J36" s="2">
        <f>'2010'!$L36</f>
        <v>0.16844469399213924</v>
      </c>
      <c r="K36" s="2">
        <f>K33/(K34/100)</f>
        <v>0.18648018648018649</v>
      </c>
      <c r="L36" s="17" t="s">
        <v>42</v>
      </c>
      <c r="M36" s="2">
        <f>'2011'!$J36</f>
        <v>0</v>
      </c>
      <c r="N36" s="2">
        <f>'2011'!$K36</f>
        <v>0</v>
      </c>
      <c r="O36" s="2">
        <f>'2011'!$L36</f>
        <v>0.17311021350259664</v>
      </c>
      <c r="P36" s="2">
        <f>P33/(P34/100)</f>
        <v>0.1447876447876448</v>
      </c>
      <c r="Q36" s="17" t="s">
        <v>42</v>
      </c>
      <c r="R36" s="2">
        <f t="shared" si="47"/>
        <v>0</v>
      </c>
      <c r="S36" s="2">
        <f t="shared" si="47"/>
        <v>0.5714285714285714</v>
      </c>
      <c r="T36" s="2">
        <f t="shared" si="47"/>
        <v>0.18461538461538463</v>
      </c>
      <c r="U36" s="2">
        <f>U33/(U34/100)</f>
        <v>0.2032520325203252</v>
      </c>
      <c r="V36" s="17" t="s">
        <v>42</v>
      </c>
      <c r="W36" s="2">
        <f t="shared" si="48"/>
        <v>0</v>
      </c>
      <c r="X36" s="2">
        <f t="shared" si="48"/>
        <v>0.6097560975609756</v>
      </c>
      <c r="Y36" s="2">
        <f t="shared" si="48"/>
        <v>0.12360939431396786</v>
      </c>
      <c r="Z36" s="2">
        <f>Z33/(Z34/100)</f>
        <v>0.14947683109118087</v>
      </c>
      <c r="AA36" s="17" t="s">
        <v>42</v>
      </c>
      <c r="AB36" s="2">
        <f t="shared" si="49"/>
        <v>0</v>
      </c>
      <c r="AC36" s="2">
        <f t="shared" si="49"/>
        <v>0</v>
      </c>
      <c r="AD36" s="2">
        <f>IF(OR(OR(AD33="",AD33="NA"),OR(AD$34="", AD$34="NA")),"NA",AD33*100/AD$34)</f>
        <v>0.27008777852802163</v>
      </c>
      <c r="AE36" s="2">
        <f>AE33/(AE34/100)</f>
        <v>0.21551724137931036</v>
      </c>
      <c r="AF36" s="17" t="s">
        <v>42</v>
      </c>
      <c r="AG36" s="2">
        <f t="shared" si="50"/>
        <v>0</v>
      </c>
      <c r="AH36" s="2">
        <f t="shared" si="50"/>
        <v>3.870967741935484</v>
      </c>
      <c r="AI36" s="2">
        <f t="shared" si="50"/>
        <v>0</v>
      </c>
      <c r="AJ36" s="2">
        <f>AJ33/(AJ34/100)</f>
        <v>0.44247787610619466</v>
      </c>
      <c r="AK36" s="17" t="s">
        <v>42</v>
      </c>
      <c r="AL36" s="2">
        <f t="shared" si="51"/>
        <v>0</v>
      </c>
      <c r="AM36" s="2">
        <f>IF(OR(OR(AM33="",AM33="NA"),OR(AM$34="", AM$34="NA")),"NA",AM33*100/AM$34)</f>
        <v>10</v>
      </c>
      <c r="AN36" s="2">
        <f>IF(OR(OR(AN33="",AN33="NA"),OR(AN$34="", AN$34="NA")),"NA",AN33*100/AN$34)</f>
        <v>0.11560693641618497</v>
      </c>
      <c r="AO36" s="2">
        <f>AO33/(AO34/100)</f>
        <v>1.0109519797809605</v>
      </c>
      <c r="AP36" s="17" t="s">
        <v>42</v>
      </c>
      <c r="AQ36" s="2">
        <f t="shared" si="52"/>
        <v>0</v>
      </c>
      <c r="AR36" s="2" t="str">
        <f t="shared" si="52"/>
        <v>NA</v>
      </c>
      <c r="AS36" s="2">
        <f t="shared" si="52"/>
        <v>0</v>
      </c>
      <c r="AT36" s="2">
        <f>AT33/(AT34/100)</f>
        <v>0</v>
      </c>
      <c r="AU36" s="17" t="s">
        <v>42</v>
      </c>
      <c r="AV36" s="2">
        <f t="shared" ref="AV36:AX36" si="54">IF(OR(OR(AV33="",AV33="NA"),OR(AV$34="", AV$34="NA")),"NA",AV33*100/AV$34)</f>
        <v>0</v>
      </c>
      <c r="AW36" s="2" t="str">
        <f t="shared" si="54"/>
        <v>NA</v>
      </c>
      <c r="AX36" s="2">
        <f t="shared" si="54"/>
        <v>0.13661202185792351</v>
      </c>
      <c r="AY36" s="2">
        <f>AY33/(AY34/100)</f>
        <v>0.10362694300518134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36"/>
  <sheetViews>
    <sheetView zoomScale="70" zoomScaleNormal="70" workbookViewId="0">
      <pane xSplit="1" ySplit="1" topLeftCell="B2" activePane="bottomRight" state="frozen"/>
      <selection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RowHeight="14.25" x14ac:dyDescent="0.2"/>
  <cols>
    <col min="1" max="2" width="32.7109375" style="5" bestFit="1" customWidth="1"/>
    <col min="3" max="4" width="13.42578125" style="5" bestFit="1" customWidth="1"/>
    <col min="5" max="5" width="14" style="5" bestFit="1" customWidth="1"/>
    <col min="6" max="6" width="14.42578125" style="5" bestFit="1" customWidth="1"/>
    <col min="7" max="7" width="14.42578125" style="5" customWidth="1"/>
    <col min="8" max="8" width="32.7109375" style="5" bestFit="1" customWidth="1"/>
    <col min="9" max="10" width="13.42578125" style="5" bestFit="1" customWidth="1"/>
    <col min="11" max="11" width="14" style="5" bestFit="1" customWidth="1"/>
    <col min="12" max="12" width="14.42578125" style="5" bestFit="1" customWidth="1"/>
    <col min="13" max="13" width="14.42578125" style="5" customWidth="1"/>
    <col min="14" max="14" width="32.7109375" style="5" bestFit="1" customWidth="1"/>
    <col min="15" max="16" width="13.42578125" style="5" bestFit="1" customWidth="1"/>
    <col min="17" max="17" width="14" style="5" bestFit="1" customWidth="1"/>
    <col min="18" max="18" width="14.42578125" style="5" bestFit="1" customWidth="1"/>
    <col min="19" max="19" width="14.42578125" style="5" customWidth="1"/>
    <col min="20" max="20" width="32.7109375" style="5" bestFit="1" customWidth="1"/>
    <col min="21" max="21" width="13.42578125" style="5" bestFit="1" customWidth="1"/>
    <col min="22" max="22" width="14" style="5" bestFit="1" customWidth="1"/>
    <col min="23" max="23" width="13.42578125" style="5" bestFit="1" customWidth="1"/>
    <col min="24" max="24" width="14.7109375" style="5" bestFit="1" customWidth="1"/>
    <col min="25" max="25" width="14.42578125" style="5" customWidth="1"/>
    <col min="26" max="26" width="32.7109375" style="5" bestFit="1" customWidth="1"/>
    <col min="27" max="27" width="13.42578125" style="5" bestFit="1" customWidth="1"/>
    <col min="28" max="28" width="11.140625" style="5" bestFit="1" customWidth="1"/>
    <col min="29" max="29" width="14" style="5" bestFit="1" customWidth="1"/>
    <col min="30" max="30" width="14.7109375" style="5" bestFit="1" customWidth="1"/>
    <col min="31" max="31" width="14.42578125" style="5" customWidth="1"/>
    <col min="32" max="32" width="32.7109375" style="5" bestFit="1" customWidth="1"/>
    <col min="33" max="33" width="13.42578125" style="5" bestFit="1" customWidth="1"/>
    <col min="34" max="35" width="14" style="5" bestFit="1" customWidth="1"/>
    <col min="36" max="36" width="14.7109375" style="5" bestFit="1" customWidth="1"/>
    <col min="37" max="37" width="14.42578125" style="5" customWidth="1"/>
    <col min="38" max="38" width="32.7109375" style="5" bestFit="1" customWidth="1"/>
    <col min="39" max="39" width="13.42578125" style="5" bestFit="1" customWidth="1"/>
    <col min="40" max="40" width="13" style="5" bestFit="1" customWidth="1"/>
    <col min="41" max="41" width="13.42578125" style="5" bestFit="1" customWidth="1"/>
    <col min="42" max="42" width="14.7109375" style="5" bestFit="1" customWidth="1"/>
    <col min="43" max="43" width="14.42578125" style="5" customWidth="1"/>
    <col min="44" max="44" width="32.7109375" style="5" bestFit="1" customWidth="1"/>
    <col min="45" max="45" width="13" style="5" bestFit="1" customWidth="1"/>
    <col min="46" max="48" width="14" style="5" bestFit="1" customWidth="1"/>
    <col min="49" max="49" width="14.42578125" style="5" customWidth="1"/>
    <col min="50" max="50" width="32.7109375" style="5" bestFit="1" customWidth="1"/>
    <col min="51" max="51" width="13.28515625" style="6" bestFit="1" customWidth="1"/>
    <col min="52" max="52" width="13.42578125" style="6" bestFit="1" customWidth="1"/>
    <col min="53" max="53" width="13.7109375" style="6" bestFit="1" customWidth="1"/>
    <col min="54" max="54" width="13" style="6" bestFit="1" customWidth="1"/>
    <col min="55" max="55" width="14.42578125" style="5" customWidth="1"/>
    <col min="56" max="56" width="32.7109375" style="5" bestFit="1" customWidth="1"/>
    <col min="57" max="57" width="13.28515625" style="6" bestFit="1" customWidth="1"/>
    <col min="58" max="58" width="13.42578125" style="6" bestFit="1" customWidth="1"/>
    <col min="59" max="59" width="13.7109375" style="6" bestFit="1" customWidth="1"/>
    <col min="60" max="60" width="13" style="6" bestFit="1" customWidth="1"/>
    <col min="61" max="61" width="14.42578125" style="5" customWidth="1"/>
    <col min="62" max="16384" width="9.140625" style="1"/>
  </cols>
  <sheetData>
    <row r="1" spans="1:61" ht="22.5" x14ac:dyDescent="0.2">
      <c r="A1" s="7" t="s">
        <v>43</v>
      </c>
      <c r="B1" s="7">
        <v>2009</v>
      </c>
      <c r="C1" s="20" t="s">
        <v>19</v>
      </c>
      <c r="D1" s="10" t="s">
        <v>25</v>
      </c>
      <c r="E1" s="8" t="s">
        <v>27</v>
      </c>
      <c r="F1" s="8" t="s">
        <v>28</v>
      </c>
      <c r="G1" s="8" t="s">
        <v>44</v>
      </c>
      <c r="H1" s="7">
        <v>2010</v>
      </c>
      <c r="I1" s="20" t="s">
        <v>19</v>
      </c>
      <c r="J1" s="10" t="s">
        <v>25</v>
      </c>
      <c r="K1" s="8" t="s">
        <v>27</v>
      </c>
      <c r="L1" s="8" t="s">
        <v>28</v>
      </c>
      <c r="M1" s="8" t="s">
        <v>44</v>
      </c>
      <c r="N1" s="7">
        <v>2011</v>
      </c>
      <c r="O1" s="20" t="s">
        <v>19</v>
      </c>
      <c r="P1" s="10" t="s">
        <v>25</v>
      </c>
      <c r="Q1" s="8" t="s">
        <v>27</v>
      </c>
      <c r="R1" s="8" t="s">
        <v>28</v>
      </c>
      <c r="S1" s="8" t="s">
        <v>44</v>
      </c>
      <c r="T1" s="7">
        <v>2012</v>
      </c>
      <c r="U1" s="8" t="s">
        <v>19</v>
      </c>
      <c r="V1" s="8" t="s">
        <v>25</v>
      </c>
      <c r="W1" s="8" t="s">
        <v>27</v>
      </c>
      <c r="X1" s="8" t="s">
        <v>28</v>
      </c>
      <c r="Y1" s="8" t="s">
        <v>44</v>
      </c>
      <c r="Z1" s="7">
        <v>2013</v>
      </c>
      <c r="AA1" s="8" t="s">
        <v>19</v>
      </c>
      <c r="AB1" s="8" t="s">
        <v>25</v>
      </c>
      <c r="AC1" s="8" t="s">
        <v>27</v>
      </c>
      <c r="AD1" s="8" t="s">
        <v>28</v>
      </c>
      <c r="AE1" s="8" t="s">
        <v>44</v>
      </c>
      <c r="AF1" s="7">
        <v>2014</v>
      </c>
      <c r="AG1" s="8" t="s">
        <v>19</v>
      </c>
      <c r="AH1" s="8" t="s">
        <v>25</v>
      </c>
      <c r="AI1" s="8" t="s">
        <v>27</v>
      </c>
      <c r="AJ1" s="8" t="s">
        <v>28</v>
      </c>
      <c r="AK1" s="8" t="s">
        <v>44</v>
      </c>
      <c r="AL1" s="7">
        <v>2015</v>
      </c>
      <c r="AM1" s="8" t="s">
        <v>19</v>
      </c>
      <c r="AN1" s="8" t="s">
        <v>25</v>
      </c>
      <c r="AO1" s="8" t="s">
        <v>27</v>
      </c>
      <c r="AP1" s="8" t="s">
        <v>28</v>
      </c>
      <c r="AQ1" s="8" t="s">
        <v>44</v>
      </c>
      <c r="AR1" s="7">
        <v>2016</v>
      </c>
      <c r="AS1" s="8" t="s">
        <v>19</v>
      </c>
      <c r="AT1" s="8" t="s">
        <v>25</v>
      </c>
      <c r="AU1" s="8" t="s">
        <v>27</v>
      </c>
      <c r="AV1" s="8" t="s">
        <v>28</v>
      </c>
      <c r="AW1" s="8" t="s">
        <v>44</v>
      </c>
      <c r="AX1" s="7">
        <v>2017</v>
      </c>
      <c r="AY1" s="9" t="s">
        <v>19</v>
      </c>
      <c r="AZ1" s="9" t="s">
        <v>25</v>
      </c>
      <c r="BA1" s="9" t="s">
        <v>27</v>
      </c>
      <c r="BB1" s="9" t="s">
        <v>28</v>
      </c>
      <c r="BC1" s="8" t="s">
        <v>44</v>
      </c>
      <c r="BD1" s="7">
        <v>2018</v>
      </c>
      <c r="BE1" s="8" t="s">
        <v>19</v>
      </c>
      <c r="BF1" s="8" t="s">
        <v>25</v>
      </c>
      <c r="BG1" s="8" t="s">
        <v>27</v>
      </c>
      <c r="BH1" s="8" t="s">
        <v>28</v>
      </c>
      <c r="BI1" s="8" t="s">
        <v>44</v>
      </c>
    </row>
    <row r="2" spans="1:61" x14ac:dyDescent="0.2">
      <c r="A2" s="12" t="s">
        <v>0</v>
      </c>
      <c r="B2" s="12" t="s">
        <v>0</v>
      </c>
      <c r="C2" s="13">
        <f>'2009'!$B2</f>
        <v>0</v>
      </c>
      <c r="D2" s="13">
        <f>'2009'!$J2</f>
        <v>1</v>
      </c>
      <c r="E2" s="13">
        <f>'2009'!$K2</f>
        <v>0</v>
      </c>
      <c r="F2" s="13">
        <f>'2009'!$L2</f>
        <v>4</v>
      </c>
      <c r="G2" s="16">
        <f>SUM(C2:F2)</f>
        <v>5</v>
      </c>
      <c r="H2" s="12" t="s">
        <v>0</v>
      </c>
      <c r="I2" s="13">
        <f>'2010'!$B2</f>
        <v>0</v>
      </c>
      <c r="J2" s="13">
        <f>'2010'!$J2</f>
        <v>0</v>
      </c>
      <c r="K2" s="13">
        <f>'2010'!$K2</f>
        <v>0</v>
      </c>
      <c r="L2" s="13">
        <f>'2010'!$L2</f>
        <v>12</v>
      </c>
      <c r="M2" s="16">
        <f>SUM(I2:L2)</f>
        <v>12</v>
      </c>
      <c r="N2" s="12" t="s">
        <v>0</v>
      </c>
      <c r="O2" s="13">
        <f>'2011'!$B2</f>
        <v>0</v>
      </c>
      <c r="P2" s="13">
        <f>'2011'!$J2</f>
        <v>1</v>
      </c>
      <c r="Q2" s="13">
        <f>'2011'!$K2</f>
        <v>2</v>
      </c>
      <c r="R2" s="13">
        <f>'2011'!$L2</f>
        <v>3</v>
      </c>
      <c r="S2" s="16">
        <f>SUM(O2:R2)</f>
        <v>6</v>
      </c>
      <c r="T2" s="12" t="s">
        <v>0</v>
      </c>
      <c r="U2" s="2">
        <v>2</v>
      </c>
      <c r="V2" s="2">
        <v>0</v>
      </c>
      <c r="W2" s="2">
        <v>0</v>
      </c>
      <c r="X2" s="2">
        <v>4</v>
      </c>
      <c r="Y2" s="16">
        <f>SUM(U2:X2)</f>
        <v>6</v>
      </c>
      <c r="Z2" s="12" t="s">
        <v>0</v>
      </c>
      <c r="AA2" s="2">
        <v>0</v>
      </c>
      <c r="AB2" s="3">
        <v>0</v>
      </c>
      <c r="AC2" s="2">
        <v>1</v>
      </c>
      <c r="AD2" s="2">
        <v>3</v>
      </c>
      <c r="AE2" s="16">
        <f>SUM(AA2:AD2)</f>
        <v>4</v>
      </c>
      <c r="AF2" s="12" t="s">
        <v>0</v>
      </c>
      <c r="AG2" s="2">
        <v>0</v>
      </c>
      <c r="AH2" s="2">
        <v>0</v>
      </c>
      <c r="AI2" s="2">
        <v>2</v>
      </c>
      <c r="AJ2" s="2">
        <v>1</v>
      </c>
      <c r="AK2" s="16">
        <f>SUM(AG2:AJ2)</f>
        <v>3</v>
      </c>
      <c r="AL2" s="12" t="s">
        <v>0</v>
      </c>
      <c r="AM2" s="2">
        <v>0</v>
      </c>
      <c r="AN2" s="2">
        <v>1</v>
      </c>
      <c r="AO2" s="2">
        <v>0</v>
      </c>
      <c r="AP2" s="2">
        <v>1</v>
      </c>
      <c r="AQ2" s="16">
        <f>SUM(AM2:AP2)</f>
        <v>2</v>
      </c>
      <c r="AR2" s="12" t="s">
        <v>0</v>
      </c>
      <c r="AS2" s="2">
        <v>0</v>
      </c>
      <c r="AT2" s="2">
        <v>0</v>
      </c>
      <c r="AU2" s="2">
        <v>1</v>
      </c>
      <c r="AV2" s="2">
        <v>1</v>
      </c>
      <c r="AW2" s="16">
        <f>SUM(AS2:AV2)</f>
        <v>2</v>
      </c>
      <c r="AX2" s="12" t="s">
        <v>0</v>
      </c>
      <c r="AY2" s="4">
        <v>0</v>
      </c>
      <c r="AZ2" s="4">
        <v>1</v>
      </c>
      <c r="BA2" s="4">
        <v>0</v>
      </c>
      <c r="BB2" s="4">
        <v>1</v>
      </c>
      <c r="BC2" s="16">
        <f>SUM(AY2:BB2)</f>
        <v>2</v>
      </c>
      <c r="BD2" s="12" t="s">
        <v>0</v>
      </c>
      <c r="BE2" s="13">
        <v>0</v>
      </c>
      <c r="BF2" s="3">
        <v>0</v>
      </c>
      <c r="BG2" s="3">
        <v>0</v>
      </c>
      <c r="BH2" s="3">
        <v>1</v>
      </c>
      <c r="BI2" s="16">
        <f>SUM(BE2:BH2)</f>
        <v>1</v>
      </c>
    </row>
    <row r="3" spans="1:61" x14ac:dyDescent="0.2">
      <c r="A3" s="12" t="s">
        <v>1</v>
      </c>
      <c r="B3" s="12" t="s">
        <v>1</v>
      </c>
      <c r="C3" s="13">
        <f>'2009'!$B3</f>
        <v>11</v>
      </c>
      <c r="D3" s="13">
        <f>'2009'!$J3</f>
        <v>31</v>
      </c>
      <c r="E3" s="13">
        <f>'2009'!$K3</f>
        <v>42</v>
      </c>
      <c r="F3" s="13">
        <f>'2009'!$L3</f>
        <v>59</v>
      </c>
      <c r="G3" s="16">
        <f t="shared" ref="G3:G6" si="0">SUM(C3:F3)</f>
        <v>143</v>
      </c>
      <c r="H3" s="12" t="s">
        <v>1</v>
      </c>
      <c r="I3" s="13">
        <f>'2010'!$B3</f>
        <v>9</v>
      </c>
      <c r="J3" s="13">
        <f>'2010'!$J3</f>
        <v>27</v>
      </c>
      <c r="K3" s="13">
        <f>'2010'!$K3</f>
        <v>44</v>
      </c>
      <c r="L3" s="13">
        <f>'2010'!$L3</f>
        <v>78</v>
      </c>
      <c r="M3" s="16">
        <f t="shared" ref="M3:M6" si="1">SUM(I3:L3)</f>
        <v>158</v>
      </c>
      <c r="N3" s="12" t="s">
        <v>1</v>
      </c>
      <c r="O3" s="13">
        <f>'2011'!$B3</f>
        <v>8</v>
      </c>
      <c r="P3" s="13">
        <f>'2011'!$J3</f>
        <v>27</v>
      </c>
      <c r="Q3" s="13">
        <f>'2011'!$K3</f>
        <v>32</v>
      </c>
      <c r="R3" s="13">
        <f>'2011'!$L3</f>
        <v>38</v>
      </c>
      <c r="S3" s="16">
        <f t="shared" ref="S3:S6" si="2">SUM(O3:R3)</f>
        <v>105</v>
      </c>
      <c r="T3" s="12" t="s">
        <v>1</v>
      </c>
      <c r="U3" s="2">
        <v>5</v>
      </c>
      <c r="V3" s="2">
        <v>29</v>
      </c>
      <c r="W3" s="2">
        <v>46</v>
      </c>
      <c r="X3" s="2">
        <v>49</v>
      </c>
      <c r="Y3" s="16">
        <f t="shared" ref="Y3:Y6" si="3">SUM(U3:X3)</f>
        <v>129</v>
      </c>
      <c r="Z3" s="12" t="s">
        <v>1</v>
      </c>
      <c r="AA3" s="2">
        <v>2</v>
      </c>
      <c r="AB3" s="3">
        <v>29</v>
      </c>
      <c r="AC3" s="2">
        <v>35</v>
      </c>
      <c r="AD3" s="2">
        <v>39</v>
      </c>
      <c r="AE3" s="16">
        <f t="shared" ref="AE3:AE6" si="4">SUM(AA3:AD3)</f>
        <v>105</v>
      </c>
      <c r="AF3" s="12" t="s">
        <v>1</v>
      </c>
      <c r="AG3" s="2">
        <v>1</v>
      </c>
      <c r="AH3" s="2">
        <v>30</v>
      </c>
      <c r="AI3" s="2">
        <v>18</v>
      </c>
      <c r="AJ3" s="2">
        <v>41</v>
      </c>
      <c r="AK3" s="16">
        <f t="shared" ref="AK3:AK6" si="5">SUM(AG3:AJ3)</f>
        <v>90</v>
      </c>
      <c r="AL3" s="12" t="s">
        <v>1</v>
      </c>
      <c r="AM3" s="2">
        <v>5</v>
      </c>
      <c r="AN3" s="2">
        <v>31</v>
      </c>
      <c r="AO3" s="2">
        <v>33</v>
      </c>
      <c r="AP3" s="2">
        <v>39</v>
      </c>
      <c r="AQ3" s="16">
        <f t="shared" ref="AQ3:AQ6" si="6">SUM(AM3:AP3)</f>
        <v>108</v>
      </c>
      <c r="AR3" s="12" t="s">
        <v>1</v>
      </c>
      <c r="AS3" s="2">
        <v>0</v>
      </c>
      <c r="AT3" s="2">
        <v>20</v>
      </c>
      <c r="AU3" s="2">
        <v>20</v>
      </c>
      <c r="AV3" s="2">
        <v>33</v>
      </c>
      <c r="AW3" s="16">
        <f t="shared" ref="AW3:AW6" si="7">SUM(AS3:AV3)</f>
        <v>73</v>
      </c>
      <c r="AX3" s="12" t="s">
        <v>1</v>
      </c>
      <c r="AY3" s="4">
        <v>4</v>
      </c>
      <c r="AZ3" s="4">
        <v>29</v>
      </c>
      <c r="BA3" s="4">
        <v>19</v>
      </c>
      <c r="BB3" s="4">
        <v>15</v>
      </c>
      <c r="BC3" s="16">
        <f t="shared" ref="BC3:BC6" si="8">SUM(AY3:BB3)</f>
        <v>67</v>
      </c>
      <c r="BD3" s="12" t="s">
        <v>1</v>
      </c>
      <c r="BE3" s="13">
        <v>8</v>
      </c>
      <c r="BF3" s="3">
        <v>31</v>
      </c>
      <c r="BG3" s="3">
        <v>17</v>
      </c>
      <c r="BH3" s="3">
        <v>26</v>
      </c>
      <c r="BI3" s="16">
        <f t="shared" ref="BI3:BI6" si="9">SUM(BE3:BH3)</f>
        <v>82</v>
      </c>
    </row>
    <row r="4" spans="1:61" x14ac:dyDescent="0.2">
      <c r="A4" s="12" t="s">
        <v>2</v>
      </c>
      <c r="B4" s="12" t="s">
        <v>2</v>
      </c>
      <c r="C4" s="13">
        <f>'2009'!$B4</f>
        <v>54</v>
      </c>
      <c r="D4" s="13">
        <f>'2009'!$J4</f>
        <v>54</v>
      </c>
      <c r="E4" s="13">
        <f>'2009'!$K4</f>
        <v>133</v>
      </c>
      <c r="F4" s="13">
        <f>'2009'!$L4</f>
        <v>73</v>
      </c>
      <c r="G4" s="16">
        <f t="shared" si="0"/>
        <v>314</v>
      </c>
      <c r="H4" s="12" t="s">
        <v>2</v>
      </c>
      <c r="I4" s="13">
        <f>'2010'!$B4</f>
        <v>50</v>
      </c>
      <c r="J4" s="13">
        <f>'2010'!$J4</f>
        <v>42</v>
      </c>
      <c r="K4" s="13">
        <f>'2010'!$K4</f>
        <v>100</v>
      </c>
      <c r="L4" s="13">
        <f>'2010'!$L4</f>
        <v>98</v>
      </c>
      <c r="M4" s="16">
        <f t="shared" si="1"/>
        <v>290</v>
      </c>
      <c r="N4" s="12" t="s">
        <v>2</v>
      </c>
      <c r="O4" s="13">
        <f>'2011'!$B4</f>
        <v>41</v>
      </c>
      <c r="P4" s="13">
        <f>'2011'!$J4</f>
        <v>42</v>
      </c>
      <c r="Q4" s="13">
        <f>'2011'!$K4</f>
        <v>82</v>
      </c>
      <c r="R4" s="13">
        <f>'2011'!$L4</f>
        <v>98</v>
      </c>
      <c r="S4" s="16">
        <f t="shared" si="2"/>
        <v>263</v>
      </c>
      <c r="T4" s="12" t="s">
        <v>2</v>
      </c>
      <c r="U4" s="2">
        <v>42</v>
      </c>
      <c r="V4" s="2">
        <v>41</v>
      </c>
      <c r="W4" s="2">
        <v>0</v>
      </c>
      <c r="X4" s="2">
        <v>103</v>
      </c>
      <c r="Y4" s="16">
        <f t="shared" si="3"/>
        <v>186</v>
      </c>
      <c r="Z4" s="12" t="s">
        <v>2</v>
      </c>
      <c r="AA4" s="2">
        <v>26</v>
      </c>
      <c r="AB4" s="3">
        <v>61</v>
      </c>
      <c r="AC4" s="2">
        <v>85</v>
      </c>
      <c r="AD4" s="2">
        <v>111</v>
      </c>
      <c r="AE4" s="16">
        <f t="shared" si="4"/>
        <v>283</v>
      </c>
      <c r="AF4" s="12" t="s">
        <v>2</v>
      </c>
      <c r="AG4" s="2">
        <v>22</v>
      </c>
      <c r="AH4" s="2">
        <v>55</v>
      </c>
      <c r="AI4" s="2">
        <v>128</v>
      </c>
      <c r="AJ4" s="2">
        <v>131</v>
      </c>
      <c r="AK4" s="16">
        <f t="shared" si="5"/>
        <v>336</v>
      </c>
      <c r="AL4" s="12" t="s">
        <v>2</v>
      </c>
      <c r="AM4" s="2">
        <v>26</v>
      </c>
      <c r="AN4" s="2">
        <v>55</v>
      </c>
      <c r="AO4" s="2">
        <v>80</v>
      </c>
      <c r="AP4" s="2">
        <v>58</v>
      </c>
      <c r="AQ4" s="16">
        <f t="shared" si="6"/>
        <v>219</v>
      </c>
      <c r="AR4" s="12" t="s">
        <v>2</v>
      </c>
      <c r="AS4" s="2">
        <v>20</v>
      </c>
      <c r="AT4" s="2">
        <v>57</v>
      </c>
      <c r="AU4" s="2">
        <v>78</v>
      </c>
      <c r="AV4" s="2">
        <v>70</v>
      </c>
      <c r="AW4" s="16">
        <f t="shared" si="7"/>
        <v>225</v>
      </c>
      <c r="AX4" s="12" t="s">
        <v>2</v>
      </c>
      <c r="AY4" s="4">
        <v>11</v>
      </c>
      <c r="AZ4" s="4">
        <v>41</v>
      </c>
      <c r="BA4" s="4">
        <v>65</v>
      </c>
      <c r="BB4" s="4">
        <v>70</v>
      </c>
      <c r="BC4" s="16">
        <f t="shared" si="8"/>
        <v>187</v>
      </c>
      <c r="BD4" s="12" t="s">
        <v>2</v>
      </c>
      <c r="BE4" s="13">
        <v>19</v>
      </c>
      <c r="BF4" s="3">
        <v>34</v>
      </c>
      <c r="BG4" s="3">
        <v>88</v>
      </c>
      <c r="BH4" s="3">
        <v>73</v>
      </c>
      <c r="BI4" s="16">
        <f t="shared" si="9"/>
        <v>214</v>
      </c>
    </row>
    <row r="5" spans="1:61" x14ac:dyDescent="0.2">
      <c r="A5" s="12" t="s">
        <v>3</v>
      </c>
      <c r="B5" s="12" t="s">
        <v>3</v>
      </c>
      <c r="C5" s="13">
        <f>'2009'!$B5</f>
        <v>26</v>
      </c>
      <c r="D5" s="13">
        <f>'2009'!$J5</f>
        <v>63</v>
      </c>
      <c r="E5" s="13" t="str">
        <f>'2009'!$K5</f>
        <v>NA</v>
      </c>
      <c r="F5" s="13">
        <f>'2009'!$L5</f>
        <v>53</v>
      </c>
      <c r="G5" s="16">
        <f t="shared" si="0"/>
        <v>142</v>
      </c>
      <c r="H5" s="12" t="s">
        <v>3</v>
      </c>
      <c r="I5" s="13">
        <f>'2010'!$B5</f>
        <v>33</v>
      </c>
      <c r="J5" s="13">
        <f>'2010'!$J5</f>
        <v>77</v>
      </c>
      <c r="K5" s="13" t="str">
        <f>'2010'!$K5</f>
        <v>NA</v>
      </c>
      <c r="L5" s="13">
        <f>'2010'!$L5</f>
        <v>36</v>
      </c>
      <c r="M5" s="16">
        <f t="shared" si="1"/>
        <v>146</v>
      </c>
      <c r="N5" s="12" t="s">
        <v>3</v>
      </c>
      <c r="O5" s="13">
        <f>'2011'!$B5</f>
        <v>24</v>
      </c>
      <c r="P5" s="13">
        <f>'2011'!$J5</f>
        <v>98</v>
      </c>
      <c r="Q5" s="13" t="str">
        <f>'2011'!$K5</f>
        <v>NA</v>
      </c>
      <c r="R5" s="13">
        <f>'2011'!$L5</f>
        <v>33</v>
      </c>
      <c r="S5" s="16">
        <f t="shared" si="2"/>
        <v>155</v>
      </c>
      <c r="T5" s="12" t="s">
        <v>3</v>
      </c>
      <c r="U5" s="2">
        <v>22</v>
      </c>
      <c r="V5" s="2">
        <v>73</v>
      </c>
      <c r="W5" s="2" t="s">
        <v>4</v>
      </c>
      <c r="X5" s="2">
        <v>42</v>
      </c>
      <c r="Y5" s="16">
        <f t="shared" si="3"/>
        <v>137</v>
      </c>
      <c r="Z5" s="12" t="s">
        <v>3</v>
      </c>
      <c r="AA5" s="2">
        <v>12</v>
      </c>
      <c r="AB5" s="3">
        <v>94</v>
      </c>
      <c r="AC5" s="2" t="s">
        <v>4</v>
      </c>
      <c r="AD5" s="2">
        <v>35</v>
      </c>
      <c r="AE5" s="16">
        <f t="shared" si="4"/>
        <v>141</v>
      </c>
      <c r="AF5" s="12" t="s">
        <v>3</v>
      </c>
      <c r="AG5" s="2">
        <v>11</v>
      </c>
      <c r="AH5" s="2">
        <v>74</v>
      </c>
      <c r="AI5" s="2" t="s">
        <v>4</v>
      </c>
      <c r="AJ5" s="2">
        <v>46</v>
      </c>
      <c r="AK5" s="16">
        <f t="shared" si="5"/>
        <v>131</v>
      </c>
      <c r="AL5" s="12" t="s">
        <v>3</v>
      </c>
      <c r="AM5" s="2">
        <v>13</v>
      </c>
      <c r="AN5" s="2">
        <v>56</v>
      </c>
      <c r="AO5" s="2" t="s">
        <v>4</v>
      </c>
      <c r="AP5" s="2">
        <v>29</v>
      </c>
      <c r="AQ5" s="16">
        <f t="shared" si="6"/>
        <v>98</v>
      </c>
      <c r="AR5" s="12" t="s">
        <v>3</v>
      </c>
      <c r="AS5" s="2">
        <v>10</v>
      </c>
      <c r="AT5" s="2">
        <v>28</v>
      </c>
      <c r="AU5" s="2"/>
      <c r="AV5" s="2">
        <v>17</v>
      </c>
      <c r="AW5" s="16">
        <f t="shared" si="7"/>
        <v>55</v>
      </c>
      <c r="AX5" s="12" t="s">
        <v>3</v>
      </c>
      <c r="AY5" s="4">
        <v>7</v>
      </c>
      <c r="AZ5" s="4">
        <v>20</v>
      </c>
      <c r="BA5" s="4" t="s">
        <v>4</v>
      </c>
      <c r="BB5" s="4">
        <v>27</v>
      </c>
      <c r="BC5" s="16">
        <f t="shared" si="8"/>
        <v>54</v>
      </c>
      <c r="BD5" s="12" t="s">
        <v>3</v>
      </c>
      <c r="BE5" s="13">
        <v>7</v>
      </c>
      <c r="BF5" s="3">
        <v>43</v>
      </c>
      <c r="BG5" s="3" t="s">
        <v>4</v>
      </c>
      <c r="BH5" s="3">
        <v>12</v>
      </c>
      <c r="BI5" s="16">
        <f t="shared" si="9"/>
        <v>62</v>
      </c>
    </row>
    <row r="6" spans="1:61" x14ac:dyDescent="0.2">
      <c r="A6" s="12" t="s">
        <v>5</v>
      </c>
      <c r="B6" s="12" t="s">
        <v>5</v>
      </c>
      <c r="C6" s="13">
        <f>'2009'!$B6</f>
        <v>14974958</v>
      </c>
      <c r="D6" s="13">
        <f>'2009'!$J6</f>
        <v>41468640</v>
      </c>
      <c r="E6" s="13">
        <f>'2009'!$K6</f>
        <v>54208872</v>
      </c>
      <c r="F6" s="13">
        <f>'2009'!$L6</f>
        <v>139777539</v>
      </c>
      <c r="G6" s="16">
        <f t="shared" si="0"/>
        <v>250430009</v>
      </c>
      <c r="H6" s="12" t="s">
        <v>5</v>
      </c>
      <c r="I6" s="13">
        <f>'2010'!$B6</f>
        <v>13548313</v>
      </c>
      <c r="J6" s="13">
        <f>'2010'!$J6</f>
        <v>41050555</v>
      </c>
      <c r="K6" s="13">
        <f>'2010'!$K6</f>
        <v>54531528</v>
      </c>
      <c r="L6" s="13">
        <f>'2010'!$L6</f>
        <v>194487878</v>
      </c>
      <c r="M6" s="16">
        <f t="shared" si="1"/>
        <v>303618274</v>
      </c>
      <c r="N6" s="12" t="s">
        <v>5</v>
      </c>
      <c r="O6" s="13">
        <f>'2011'!$B6</f>
        <v>14367826</v>
      </c>
      <c r="P6" s="13">
        <f>'2011'!$J6</f>
        <v>44423034</v>
      </c>
      <c r="Q6" s="13">
        <f>'2011'!$K6</f>
        <v>56501520</v>
      </c>
      <c r="R6" s="13">
        <f>'2011'!$L6</f>
        <v>129620501</v>
      </c>
      <c r="S6" s="16">
        <f t="shared" si="2"/>
        <v>244912881</v>
      </c>
      <c r="T6" s="12" t="s">
        <v>5</v>
      </c>
      <c r="U6" s="2">
        <v>15683062</v>
      </c>
      <c r="V6" s="2">
        <v>45354585</v>
      </c>
      <c r="W6" s="2">
        <v>62848188</v>
      </c>
      <c r="X6" s="2">
        <v>122656035</v>
      </c>
      <c r="Y6" s="16">
        <f t="shared" si="3"/>
        <v>246541870</v>
      </c>
      <c r="Z6" s="12" t="s">
        <v>5</v>
      </c>
      <c r="AA6" s="2">
        <v>13358703</v>
      </c>
      <c r="AB6" s="3">
        <v>50031642</v>
      </c>
      <c r="AC6" s="2">
        <v>66600000</v>
      </c>
      <c r="AD6" s="2">
        <v>120539256</v>
      </c>
      <c r="AE6" s="16">
        <f t="shared" si="4"/>
        <v>250529601</v>
      </c>
      <c r="AF6" s="12" t="s">
        <v>5</v>
      </c>
      <c r="AG6" s="2">
        <v>14342488</v>
      </c>
      <c r="AH6" s="2">
        <v>48622433</v>
      </c>
      <c r="AI6" s="2">
        <v>68708472</v>
      </c>
      <c r="AJ6" s="2">
        <v>128069996</v>
      </c>
      <c r="AK6" s="16">
        <f t="shared" si="5"/>
        <v>259743389</v>
      </c>
      <c r="AL6" s="12" t="s">
        <v>5</v>
      </c>
      <c r="AM6" s="2">
        <v>15487255</v>
      </c>
      <c r="AN6" s="2">
        <v>41871445</v>
      </c>
      <c r="AO6" s="2">
        <v>64154000</v>
      </c>
      <c r="AP6" s="2">
        <v>106659872</v>
      </c>
      <c r="AQ6" s="16">
        <f t="shared" si="6"/>
        <v>228172572</v>
      </c>
      <c r="AR6" s="12" t="s">
        <v>5</v>
      </c>
      <c r="AS6" s="2">
        <v>9697117</v>
      </c>
      <c r="AT6" s="2">
        <v>34833296</v>
      </c>
      <c r="AU6" s="2">
        <v>60800000</v>
      </c>
      <c r="AV6" s="2">
        <v>78349792</v>
      </c>
      <c r="AW6" s="16">
        <f t="shared" si="7"/>
        <v>183680205</v>
      </c>
      <c r="AX6" s="12" t="s">
        <v>5</v>
      </c>
      <c r="AY6" s="4">
        <v>12790332</v>
      </c>
      <c r="AZ6" s="4">
        <v>33473095</v>
      </c>
      <c r="BA6" s="4">
        <v>59400000</v>
      </c>
      <c r="BB6" s="4">
        <v>68158237</v>
      </c>
      <c r="BC6" s="16">
        <f t="shared" si="8"/>
        <v>173821664</v>
      </c>
      <c r="BD6" s="12" t="s">
        <v>5</v>
      </c>
      <c r="BE6" s="13">
        <v>16935323</v>
      </c>
      <c r="BF6" s="3">
        <v>39890530</v>
      </c>
      <c r="BG6" s="3" t="s">
        <v>4</v>
      </c>
      <c r="BH6" s="3">
        <v>68389588</v>
      </c>
      <c r="BI6" s="16">
        <f t="shared" si="9"/>
        <v>125215441</v>
      </c>
    </row>
    <row r="7" spans="1:61" x14ac:dyDescent="0.2">
      <c r="A7" s="12" t="s">
        <v>29</v>
      </c>
      <c r="B7" s="12" t="s">
        <v>29</v>
      </c>
      <c r="C7" s="2">
        <f>'2009'!$B7</f>
        <v>0</v>
      </c>
      <c r="D7" s="2">
        <f>'2009'!$J7</f>
        <v>2.4114608050806584E-2</v>
      </c>
      <c r="E7" s="2">
        <f>'2009'!$K7</f>
        <v>0</v>
      </c>
      <c r="F7" s="2">
        <f>'2009'!$L7</f>
        <v>2.8616901031574177E-2</v>
      </c>
      <c r="G7" s="17">
        <f>G2/(G6/10^6)</f>
        <v>1.9965658348876231E-2</v>
      </c>
      <c r="H7" s="12" t="s">
        <v>29</v>
      </c>
      <c r="I7" s="2">
        <f>'2010'!$B7</f>
        <v>0</v>
      </c>
      <c r="J7" s="2">
        <f>'2010'!$J7</f>
        <v>0</v>
      </c>
      <c r="K7" s="2">
        <f>'2010'!$K7</f>
        <v>0</v>
      </c>
      <c r="L7" s="2">
        <f>'2010'!$L7</f>
        <v>6.1700503514157318E-2</v>
      </c>
      <c r="M7" s="17">
        <f>M2/(M6/10^6)</f>
        <v>3.9523312750272731E-2</v>
      </c>
      <c r="N7" s="12" t="s">
        <v>29</v>
      </c>
      <c r="O7" s="2">
        <f>'2011'!$B7</f>
        <v>0</v>
      </c>
      <c r="P7" s="2">
        <f>'2011'!$J7</f>
        <v>2.2510844261560341E-2</v>
      </c>
      <c r="Q7" s="2">
        <f>'2011'!$K7</f>
        <v>3.5397277807747471E-2</v>
      </c>
      <c r="R7" s="2">
        <f>'2011'!$L7</f>
        <v>2.3144486997469637E-2</v>
      </c>
      <c r="S7" s="17">
        <f>S2/(S6/10^6)</f>
        <v>2.4498507287577086E-2</v>
      </c>
      <c r="T7" s="12" t="s">
        <v>29</v>
      </c>
      <c r="U7" s="2">
        <f>IF(OR(OR(U2="",U2="NA"), OR(U$6="",U$6="NA")),"NA",U2*1000000/U$6)</f>
        <v>0.12752611702995245</v>
      </c>
      <c r="V7" s="2">
        <f t="shared" ref="V7:X7" si="10">IF(OR(OR(V2="",V2="NA"), OR(V$6="",V$6="NA")),"NA",V2*1000000/V$6)</f>
        <v>0</v>
      </c>
      <c r="W7" s="2">
        <f t="shared" si="10"/>
        <v>0</v>
      </c>
      <c r="X7" s="2">
        <f t="shared" si="10"/>
        <v>3.2611522131789111E-2</v>
      </c>
      <c r="Y7" s="17">
        <f>Y2/(Y6/10^6)</f>
        <v>2.4336637018288212E-2</v>
      </c>
      <c r="Z7" s="12" t="s">
        <v>29</v>
      </c>
      <c r="AA7" s="2">
        <f>IF(OR(OR(AA2="",AA2="NA"), OR(AA$6="",AA$6="NA")),"NA",AA2*1000000/AA$6)</f>
        <v>0</v>
      </c>
      <c r="AB7" s="2">
        <f t="shared" ref="AB7:AD7" si="11">IF(OR(OR(AB2="",AB2="NA"), OR(AB$6="",AB$6="NA")),"NA",AB2*1000000/AB$6)</f>
        <v>0</v>
      </c>
      <c r="AC7" s="2">
        <f t="shared" si="11"/>
        <v>1.5015015015015015E-2</v>
      </c>
      <c r="AD7" s="2">
        <f t="shared" si="11"/>
        <v>2.4888157597388855E-2</v>
      </c>
      <c r="AE7" s="17">
        <f>AE2/(AE6/10^6)</f>
        <v>1.5966177186383657E-2</v>
      </c>
      <c r="AF7" s="12" t="s">
        <v>29</v>
      </c>
      <c r="AG7" s="2">
        <f>IF(OR(OR(AG2="",AG2="NA"), OR(AG$6="",AG$6="NA")),"NA",AG2*1000000/AG$6)</f>
        <v>0</v>
      </c>
      <c r="AH7" s="2">
        <f t="shared" ref="AH7:AJ10" si="12">IF(OR(OR(AH2="",AH2="NA"), OR(AH$6="",AH$6="NA")),"NA",AH2*1000000/AH$6)</f>
        <v>0</v>
      </c>
      <c r="AI7" s="2">
        <f t="shared" si="12"/>
        <v>2.9108491890199508E-2</v>
      </c>
      <c r="AJ7" s="2">
        <f t="shared" si="12"/>
        <v>7.8082301181613221E-3</v>
      </c>
      <c r="AK7" s="17">
        <f>AK2/(AK6/10^6)</f>
        <v>1.1549860851318915E-2</v>
      </c>
      <c r="AL7" s="12" t="s">
        <v>29</v>
      </c>
      <c r="AM7" s="2">
        <f>IF(OR(OR(AM2="",AM2="NA"), OR(AM$6="",AM$6="NA")),"NA",AM2*1000000/AM$6)</f>
        <v>0</v>
      </c>
      <c r="AN7" s="2">
        <f t="shared" ref="AN7:AP7" si="13">IF(OR(OR(AN2="",AN2="NA"), OR(AN$6="",AN$6="NA")),"NA",AN2*1000000/AN$6)</f>
        <v>2.3882624542811932E-2</v>
      </c>
      <c r="AO7" s="2">
        <f t="shared" si="13"/>
        <v>0</v>
      </c>
      <c r="AP7" s="2">
        <f t="shared" si="13"/>
        <v>9.3755972255432675E-3</v>
      </c>
      <c r="AQ7" s="17">
        <f>AQ2/(AQ6/10^6)</f>
        <v>8.7652954185922054E-3</v>
      </c>
      <c r="AR7" s="12" t="s">
        <v>29</v>
      </c>
      <c r="AS7" s="2">
        <f>IF(OR(OR(AS2="",AS2="NA"), OR(AS$6="",AS$6="NA")),"NA",AS2*1000000/AS$6)</f>
        <v>0</v>
      </c>
      <c r="AT7" s="2">
        <f t="shared" ref="AT7:AV10" si="14">IF(OR(OR(AT2="",AT2="NA"), OR(AT$6="",AT$6="NA")),"NA",AT2*1000000/AT$6)</f>
        <v>0</v>
      </c>
      <c r="AU7" s="2">
        <f t="shared" si="14"/>
        <v>1.6447368421052631E-2</v>
      </c>
      <c r="AV7" s="2">
        <f t="shared" si="14"/>
        <v>1.276327574679458E-2</v>
      </c>
      <c r="AW7" s="17">
        <f>AW2/(AW6/10^6)</f>
        <v>1.0888489589828148E-2</v>
      </c>
      <c r="AX7" s="12" t="s">
        <v>29</v>
      </c>
      <c r="AY7" s="4">
        <f>IF(OR(OR(AY2="",AY2="NA"), OR(AY$6="",AY$6="NA")),"NA",AY2*1000000/AY$6)</f>
        <v>0</v>
      </c>
      <c r="AZ7" s="4">
        <f t="shared" ref="AZ7:BB7" si="15">IF(OR(OR(AZ2="",AZ2="NA"), OR(AZ$6="",AZ$6="NA")),"NA",AZ2*1000000/AZ$6)</f>
        <v>2.9874739697658671E-2</v>
      </c>
      <c r="BA7" s="4">
        <f t="shared" si="15"/>
        <v>0</v>
      </c>
      <c r="BB7" s="4">
        <f t="shared" si="15"/>
        <v>1.467174099588286E-2</v>
      </c>
      <c r="BC7" s="17">
        <f>BC2/(BC6/10^6)</f>
        <v>1.150604564457512E-2</v>
      </c>
      <c r="BD7" s="12" t="s">
        <v>29</v>
      </c>
      <c r="BE7" s="2">
        <f>IF(OR(OR(BE2="",BE2="NA"), OR(BE$6="",BE$6="NA")),"NA",BE2*1000000/BE$6)</f>
        <v>0</v>
      </c>
      <c r="BF7" s="2">
        <f t="shared" ref="BF7:BH10" si="16">IF(OR(OR(BF2="",BF2="NA"), OR(BF$6="",BF$6="NA")),"NA",BF2*1000000/BF$6)</f>
        <v>0</v>
      </c>
      <c r="BG7" s="2" t="str">
        <f t="shared" si="16"/>
        <v>NA</v>
      </c>
      <c r="BH7" s="2">
        <f t="shared" si="16"/>
        <v>1.4622108850838523E-2</v>
      </c>
      <c r="BI7" s="17">
        <f>BI2/(BI6/10^6)</f>
        <v>7.9862354995020139E-3</v>
      </c>
    </row>
    <row r="8" spans="1:61" x14ac:dyDescent="0.2">
      <c r="A8" s="12" t="s">
        <v>30</v>
      </c>
      <c r="B8" s="12" t="s">
        <v>30</v>
      </c>
      <c r="C8" s="2">
        <f>'2009'!$B8</f>
        <v>0.73455965619402741</v>
      </c>
      <c r="D8" s="2">
        <f>'2009'!$J8</f>
        <v>0.74755284957500412</v>
      </c>
      <c r="E8" s="2">
        <f>'2009'!$K8</f>
        <v>0.77478092515926178</v>
      </c>
      <c r="F8" s="2">
        <f>'2009'!$L8</f>
        <v>0.42209929021571913</v>
      </c>
      <c r="G8" s="17">
        <f>G3/(G6/10^6)</f>
        <v>0.57101782877786023</v>
      </c>
      <c r="H8" s="12" t="s">
        <v>30</v>
      </c>
      <c r="I8" s="2">
        <f>'2010'!$B8</f>
        <v>0.66428934731578759</v>
      </c>
      <c r="J8" s="2">
        <f>'2010'!$J8</f>
        <v>0.6577255776444435</v>
      </c>
      <c r="K8" s="2">
        <f>'2010'!$K8</f>
        <v>0.80687267739866009</v>
      </c>
      <c r="L8" s="2">
        <f>'2010'!$L8</f>
        <v>0.40105327284202258</v>
      </c>
      <c r="M8" s="17">
        <f>M3/(M6/10^6)</f>
        <v>0.52039028454525771</v>
      </c>
      <c r="N8" s="12" t="s">
        <v>30</v>
      </c>
      <c r="O8" s="2">
        <f>'2011'!$B8</f>
        <v>0.55679961603098482</v>
      </c>
      <c r="P8" s="2">
        <f>'2011'!$J8</f>
        <v>0.60779279506212924</v>
      </c>
      <c r="Q8" s="2">
        <f>'2011'!$K8</f>
        <v>0.56635644492395953</v>
      </c>
      <c r="R8" s="2">
        <f>'2011'!$L8</f>
        <v>0.29316350196794871</v>
      </c>
      <c r="S8" s="17">
        <f>S3/(S6/10^6)</f>
        <v>0.42872387753259905</v>
      </c>
      <c r="T8" s="12" t="s">
        <v>30</v>
      </c>
      <c r="U8" s="2">
        <f t="shared" ref="U8:X10" si="17">IF(OR(OR(U3="",U3="NA"), OR(U$6="",U$6="NA")),"NA",U3*1000000/U$6)</f>
        <v>0.31881529257488112</v>
      </c>
      <c r="V8" s="2">
        <f t="shared" si="17"/>
        <v>0.63940613721854145</v>
      </c>
      <c r="W8" s="2">
        <f t="shared" si="17"/>
        <v>0.73192245415253654</v>
      </c>
      <c r="X8" s="2">
        <f t="shared" si="17"/>
        <v>0.39949114611441661</v>
      </c>
      <c r="Y8" s="17">
        <f>Y3/(Y6/10^6)</f>
        <v>0.52323769589319657</v>
      </c>
      <c r="Z8" s="12" t="s">
        <v>30</v>
      </c>
      <c r="AA8" s="2">
        <f t="shared" ref="AA8:AD10" si="18">IF(OR(OR(AA3="",AA3="NA"), OR(AA$6="",AA$6="NA")),"NA",AA3*1000000/AA$6)</f>
        <v>0.14971513327304306</v>
      </c>
      <c r="AB8" s="2">
        <f t="shared" si="18"/>
        <v>0.57963318493524563</v>
      </c>
      <c r="AC8" s="2">
        <f t="shared" si="18"/>
        <v>0.52552552552552556</v>
      </c>
      <c r="AD8" s="2">
        <f t="shared" si="18"/>
        <v>0.32354604876605508</v>
      </c>
      <c r="AE8" s="17">
        <f>AE3/(AE6/10^6)</f>
        <v>0.41911215114257094</v>
      </c>
      <c r="AF8" s="12" t="s">
        <v>30</v>
      </c>
      <c r="AG8" s="2">
        <f t="shared" ref="AG8:AG10" si="19">IF(OR(OR(AG3="",AG3="NA"), OR(AG$6="",AG$6="NA")),"NA",AG3*1000000/AG$6)</f>
        <v>6.972290999999442E-2</v>
      </c>
      <c r="AH8" s="2">
        <f t="shared" si="12"/>
        <v>0.61699915345659484</v>
      </c>
      <c r="AI8" s="2">
        <f t="shared" si="12"/>
        <v>0.26197642701179558</v>
      </c>
      <c r="AJ8" s="2">
        <f t="shared" si="12"/>
        <v>0.32013743484461421</v>
      </c>
      <c r="AK8" s="17">
        <f>AK3/(AK6/10^6)</f>
        <v>0.34649582553956748</v>
      </c>
      <c r="AL8" s="12" t="s">
        <v>30</v>
      </c>
      <c r="AM8" s="2">
        <f t="shared" ref="AM8:AP10" si="20">IF(OR(OR(AM3="",AM3="NA"), OR(AM$6="",AM$6="NA")),"NA",AM3*1000000/AM$6)</f>
        <v>0.32284610797717217</v>
      </c>
      <c r="AN8" s="2">
        <f t="shared" si="20"/>
        <v>0.74036136082716997</v>
      </c>
      <c r="AO8" s="2">
        <f t="shared" si="20"/>
        <v>0.51438725566605359</v>
      </c>
      <c r="AP8" s="2">
        <f t="shared" si="20"/>
        <v>0.36564829179618741</v>
      </c>
      <c r="AQ8" s="17">
        <f>AQ3/(AQ6/10^6)</f>
        <v>0.47332595260397908</v>
      </c>
      <c r="AR8" s="12" t="s">
        <v>30</v>
      </c>
      <c r="AS8" s="2">
        <f t="shared" ref="AS8:AV10" si="21">IF(OR(OR(AS3="",AS3="NA"), OR(AS$6="",AS$6="NA")),"NA",AS3*1000000/AS$6)</f>
        <v>0</v>
      </c>
      <c r="AT8" s="2">
        <f t="shared" si="21"/>
        <v>0.5741632947970241</v>
      </c>
      <c r="AU8" s="2">
        <f t="shared" si="21"/>
        <v>0.32894736842105265</v>
      </c>
      <c r="AV8" s="2">
        <f t="shared" si="21"/>
        <v>0.42118809964422116</v>
      </c>
      <c r="AW8" s="17">
        <f>AW3/(AW6/10^6)</f>
        <v>0.39742987002872737</v>
      </c>
      <c r="AX8" s="12" t="s">
        <v>30</v>
      </c>
      <c r="AY8" s="4">
        <f t="shared" ref="AY8:BB10" si="22">IF(OR(OR(AY3="",AY3="NA"), OR(AY$6="",AY$6="NA")),"NA",AY3*1000000/AY$6)</f>
        <v>0.31273621357131309</v>
      </c>
      <c r="AZ8" s="4">
        <f t="shared" si="22"/>
        <v>0.86636745123210146</v>
      </c>
      <c r="BA8" s="4">
        <f t="shared" si="22"/>
        <v>0.31986531986531985</v>
      </c>
      <c r="BB8" s="4">
        <f t="shared" si="22"/>
        <v>0.22007611493824289</v>
      </c>
      <c r="BC8" s="17">
        <f>BC3/(BC6/10^6)</f>
        <v>0.38545252909326655</v>
      </c>
      <c r="BD8" s="12" t="s">
        <v>30</v>
      </c>
      <c r="BE8" s="2">
        <f t="shared" ref="BE8:BE10" si="23">IF(OR(OR(BE3="",BE3="NA"), OR(BE$6="",BE$6="NA")),"NA",BE3*1000000/BE$6)</f>
        <v>0.4723854395927376</v>
      </c>
      <c r="BF8" s="2">
        <f t="shared" si="16"/>
        <v>0.77712680177475701</v>
      </c>
      <c r="BG8" s="2" t="str">
        <f t="shared" si="16"/>
        <v>NA</v>
      </c>
      <c r="BH8" s="2">
        <f t="shared" si="16"/>
        <v>0.38017483012180159</v>
      </c>
      <c r="BI8" s="17">
        <f>BI3/(BI6/10^6)</f>
        <v>0.65487131095916518</v>
      </c>
    </row>
    <row r="9" spans="1:61" ht="25.5" x14ac:dyDescent="0.2">
      <c r="A9" s="12" t="s">
        <v>31</v>
      </c>
      <c r="B9" s="12" t="s">
        <v>31</v>
      </c>
      <c r="C9" s="2">
        <f>'2009'!$B9</f>
        <v>3.6060201304070434</v>
      </c>
      <c r="D9" s="2">
        <f>'2009'!$J9</f>
        <v>1.3021888347435555</v>
      </c>
      <c r="E9" s="2">
        <f>'2009'!$K9</f>
        <v>2.4534729296709954</v>
      </c>
      <c r="F9" s="2">
        <f>'2009'!$L9</f>
        <v>0.52225844382622877</v>
      </c>
      <c r="G9" s="17">
        <f>G4/(G6/10^6)</f>
        <v>1.2538433443094272</v>
      </c>
      <c r="H9" s="12" t="s">
        <v>31</v>
      </c>
      <c r="I9" s="2">
        <f>'2010'!$B9</f>
        <v>3.6904963739765977</v>
      </c>
      <c r="J9" s="2">
        <f>'2010'!$J9</f>
        <v>1.023128676335801</v>
      </c>
      <c r="K9" s="2">
        <f>'2010'!$K9</f>
        <v>1.8338015395424092</v>
      </c>
      <c r="L9" s="2">
        <f>'2010'!$L9</f>
        <v>0.50388744536561814</v>
      </c>
      <c r="M9" s="17">
        <f>M4/(M6/10^6)</f>
        <v>0.9551467247982578</v>
      </c>
      <c r="N9" s="12" t="s">
        <v>31</v>
      </c>
      <c r="O9" s="2">
        <f>'2011'!$B9</f>
        <v>2.8535980321587968</v>
      </c>
      <c r="P9" s="2">
        <f>'2011'!$J9</f>
        <v>0.9454554589855344</v>
      </c>
      <c r="Q9" s="2">
        <f>'2011'!$K9</f>
        <v>1.4512883901176463</v>
      </c>
      <c r="R9" s="2">
        <f>'2011'!$L9</f>
        <v>0.75605324191734147</v>
      </c>
      <c r="S9" s="17">
        <f>S4/(S6/10^6)</f>
        <v>1.0738512361054624</v>
      </c>
      <c r="T9" s="12" t="s">
        <v>31</v>
      </c>
      <c r="U9" s="2">
        <f t="shared" si="17"/>
        <v>2.6780484576290013</v>
      </c>
      <c r="V9" s="2">
        <f t="shared" si="17"/>
        <v>0.90398798710207584</v>
      </c>
      <c r="W9" s="2">
        <f t="shared" si="17"/>
        <v>0</v>
      </c>
      <c r="X9" s="2">
        <f t="shared" si="17"/>
        <v>0.83974669489356968</v>
      </c>
      <c r="Y9" s="17">
        <f>Y4/(Y6/10^6)</f>
        <v>0.75443574756693466</v>
      </c>
      <c r="Z9" s="12" t="s">
        <v>31</v>
      </c>
      <c r="AA9" s="2">
        <f t="shared" si="18"/>
        <v>1.9462967325495597</v>
      </c>
      <c r="AB9" s="2">
        <f t="shared" si="18"/>
        <v>1.2192284234844821</v>
      </c>
      <c r="AC9" s="2">
        <f t="shared" si="18"/>
        <v>1.2762762762762763</v>
      </c>
      <c r="AD9" s="2">
        <f t="shared" si="18"/>
        <v>0.9208618311033876</v>
      </c>
      <c r="AE9" s="17">
        <f>AE4/(AE6/10^6)</f>
        <v>1.1296070359366437</v>
      </c>
      <c r="AF9" s="12" t="s">
        <v>31</v>
      </c>
      <c r="AG9" s="2">
        <f t="shared" si="19"/>
        <v>1.5339040199998772</v>
      </c>
      <c r="AH9" s="2">
        <f t="shared" si="12"/>
        <v>1.1311651146704238</v>
      </c>
      <c r="AI9" s="2">
        <f t="shared" si="12"/>
        <v>1.8629434809727685</v>
      </c>
      <c r="AJ9" s="2">
        <f t="shared" si="12"/>
        <v>1.0228781454791331</v>
      </c>
      <c r="AK9" s="17">
        <f>AK4/(AK6/10^6)</f>
        <v>1.2935844153477185</v>
      </c>
      <c r="AL9" s="12" t="s">
        <v>31</v>
      </c>
      <c r="AM9" s="2">
        <f t="shared" si="20"/>
        <v>1.6787997614812955</v>
      </c>
      <c r="AN9" s="2">
        <f t="shared" si="20"/>
        <v>1.3135443498546564</v>
      </c>
      <c r="AO9" s="2">
        <f t="shared" si="20"/>
        <v>1.2469994076752813</v>
      </c>
      <c r="AP9" s="2">
        <f t="shared" si="20"/>
        <v>0.54378463908150954</v>
      </c>
      <c r="AQ9" s="17">
        <f>AQ4/(AQ6/10^6)</f>
        <v>0.95979984833584642</v>
      </c>
      <c r="AR9" s="12" t="s">
        <v>31</v>
      </c>
      <c r="AS9" s="2">
        <f t="shared" si="21"/>
        <v>2.0624686698118628</v>
      </c>
      <c r="AT9" s="2">
        <f t="shared" si="14"/>
        <v>1.6363653901715187</v>
      </c>
      <c r="AU9" s="2">
        <f t="shared" si="14"/>
        <v>1.2828947368421053</v>
      </c>
      <c r="AV9" s="2">
        <f t="shared" si="14"/>
        <v>0.89342930227562056</v>
      </c>
      <c r="AW9" s="17">
        <f>AW4/(AW6/10^6)</f>
        <v>1.2249550788556665</v>
      </c>
      <c r="AX9" s="12" t="s">
        <v>31</v>
      </c>
      <c r="AY9" s="4">
        <f t="shared" si="22"/>
        <v>0.86002458732111098</v>
      </c>
      <c r="AZ9" s="4">
        <f t="shared" si="22"/>
        <v>1.2248643276040057</v>
      </c>
      <c r="BA9" s="4">
        <f t="shared" si="22"/>
        <v>1.0942760942760943</v>
      </c>
      <c r="BB9" s="4">
        <f t="shared" si="22"/>
        <v>1.0270218697118001</v>
      </c>
      <c r="BC9" s="17">
        <f>BC4/(BC6/10^6)</f>
        <v>1.0758152677677737</v>
      </c>
      <c r="BD9" s="12" t="s">
        <v>31</v>
      </c>
      <c r="BE9" s="2">
        <f t="shared" si="23"/>
        <v>1.1219154190327518</v>
      </c>
      <c r="BF9" s="2">
        <f t="shared" si="16"/>
        <v>0.85233262130134646</v>
      </c>
      <c r="BG9" s="2" t="str">
        <f t="shared" si="16"/>
        <v>NA</v>
      </c>
      <c r="BH9" s="2">
        <f t="shared" si="16"/>
        <v>1.0674139461112122</v>
      </c>
      <c r="BI9" s="17">
        <f>BI4/(BI6/10^6)</f>
        <v>1.7090543968934311</v>
      </c>
    </row>
    <row r="10" spans="1:61" ht="25.5" x14ac:dyDescent="0.2">
      <c r="A10" s="12" t="s">
        <v>32</v>
      </c>
      <c r="B10" s="12" t="s">
        <v>32</v>
      </c>
      <c r="C10" s="2">
        <f>'2009'!$B10</f>
        <v>1.7362319146404284</v>
      </c>
      <c r="D10" s="2">
        <f>'2009'!$J10</f>
        <v>1.5192203072008148</v>
      </c>
      <c r="E10" s="2" t="str">
        <f>'2009'!$K10</f>
        <v>NA</v>
      </c>
      <c r="F10" s="2">
        <f>'2009'!$L10</f>
        <v>0.37917393866835786</v>
      </c>
      <c r="G10" s="17">
        <f>G5/(G6/10^6)</f>
        <v>0.56702469710808501</v>
      </c>
      <c r="H10" s="12" t="s">
        <v>32</v>
      </c>
      <c r="I10" s="2">
        <f>'2010'!$B10</f>
        <v>2.4357276068245546</v>
      </c>
      <c r="J10" s="2">
        <f>'2010'!$J10</f>
        <v>1.8757359066156354</v>
      </c>
      <c r="K10" s="2" t="str">
        <f>'2010'!$K10</f>
        <v>NA</v>
      </c>
      <c r="L10" s="2">
        <f>'2010'!$L10</f>
        <v>0.18510151054247195</v>
      </c>
      <c r="M10" s="17">
        <f>M5/(M6/10^6)</f>
        <v>0.48086697179498494</v>
      </c>
      <c r="N10" s="12" t="s">
        <v>32</v>
      </c>
      <c r="O10" s="2">
        <f>'2011'!$B10</f>
        <v>1.6703988480929544</v>
      </c>
      <c r="P10" s="2">
        <f>'2011'!$J10</f>
        <v>2.2060627376329136</v>
      </c>
      <c r="Q10" s="2" t="str">
        <f>'2011'!$K10</f>
        <v>NA</v>
      </c>
      <c r="R10" s="2">
        <f>'2011'!$L10</f>
        <v>0.254589356972166</v>
      </c>
      <c r="S10" s="17">
        <f>S5/(S6/10^6)</f>
        <v>0.63287810492907481</v>
      </c>
      <c r="T10" s="12" t="s">
        <v>32</v>
      </c>
      <c r="U10" s="2">
        <f t="shared" si="17"/>
        <v>1.4027872873294769</v>
      </c>
      <c r="V10" s="2">
        <f t="shared" si="17"/>
        <v>1.6095395867915008</v>
      </c>
      <c r="W10" s="2" t="str">
        <f t="shared" si="17"/>
        <v>NA</v>
      </c>
      <c r="X10" s="2">
        <f t="shared" si="17"/>
        <v>0.34242098238378565</v>
      </c>
      <c r="Y10" s="17">
        <f>Y5/(Y6/10^6)</f>
        <v>0.55568654525091421</v>
      </c>
      <c r="Z10" s="12" t="s">
        <v>32</v>
      </c>
      <c r="AA10" s="2">
        <f t="shared" si="18"/>
        <v>0.89829079963825831</v>
      </c>
      <c r="AB10" s="2">
        <f t="shared" si="18"/>
        <v>1.8788110132383822</v>
      </c>
      <c r="AC10" s="2" t="str">
        <f t="shared" si="18"/>
        <v>NA</v>
      </c>
      <c r="AD10" s="2">
        <f t="shared" si="18"/>
        <v>0.2903618386362033</v>
      </c>
      <c r="AE10" s="17">
        <f>AE5/(AE6/10^6)</f>
        <v>0.5628077458200238</v>
      </c>
      <c r="AF10" s="12" t="s">
        <v>32</v>
      </c>
      <c r="AG10" s="2">
        <f t="shared" si="19"/>
        <v>0.76695200999993862</v>
      </c>
      <c r="AH10" s="2">
        <f t="shared" si="12"/>
        <v>1.5219312451929339</v>
      </c>
      <c r="AI10" s="2" t="str">
        <f t="shared" si="12"/>
        <v>NA</v>
      </c>
      <c r="AJ10" s="2">
        <f t="shared" si="12"/>
        <v>0.35917858543542081</v>
      </c>
      <c r="AK10" s="17">
        <f>AK5/(AK6/10^6)</f>
        <v>0.50434392384092597</v>
      </c>
      <c r="AL10" s="12" t="s">
        <v>32</v>
      </c>
      <c r="AM10" s="2">
        <f t="shared" si="20"/>
        <v>0.83939988074064775</v>
      </c>
      <c r="AN10" s="2">
        <f t="shared" si="20"/>
        <v>1.3374269743974683</v>
      </c>
      <c r="AO10" s="2" t="str">
        <f t="shared" si="20"/>
        <v>NA</v>
      </c>
      <c r="AP10" s="2">
        <f t="shared" si="20"/>
        <v>0.27189231954075477</v>
      </c>
      <c r="AQ10" s="17">
        <f>AQ5/(AQ6/10^6)</f>
        <v>0.42949947551101803</v>
      </c>
      <c r="AR10" s="12" t="s">
        <v>32</v>
      </c>
      <c r="AS10" s="2">
        <f t="shared" si="21"/>
        <v>1.0312343349059314</v>
      </c>
      <c r="AT10" s="2">
        <f t="shared" si="14"/>
        <v>0.80382861271583372</v>
      </c>
      <c r="AU10" s="2" t="str">
        <f t="shared" si="14"/>
        <v>NA</v>
      </c>
      <c r="AV10" s="2">
        <f t="shared" si="14"/>
        <v>0.21697568769550785</v>
      </c>
      <c r="AW10" s="17">
        <f>AW5/(AW6/10^6)</f>
        <v>0.29943346372027407</v>
      </c>
      <c r="AX10" s="12" t="s">
        <v>32</v>
      </c>
      <c r="AY10" s="4">
        <f t="shared" si="22"/>
        <v>0.54728837374979789</v>
      </c>
      <c r="AZ10" s="4">
        <f t="shared" si="22"/>
        <v>0.5974947939531734</v>
      </c>
      <c r="BA10" s="4" t="str">
        <f t="shared" si="22"/>
        <v>NA</v>
      </c>
      <c r="BB10" s="4">
        <f t="shared" si="22"/>
        <v>0.39613700688883724</v>
      </c>
      <c r="BC10" s="17">
        <f>BC5/(BC6/10^6)</f>
        <v>0.31066323240352828</v>
      </c>
      <c r="BD10" s="12" t="s">
        <v>32</v>
      </c>
      <c r="BE10" s="2">
        <f t="shared" si="23"/>
        <v>0.41333725964364543</v>
      </c>
      <c r="BF10" s="2">
        <f t="shared" si="16"/>
        <v>1.0779500798811146</v>
      </c>
      <c r="BG10" s="2" t="str">
        <f t="shared" si="16"/>
        <v>NA</v>
      </c>
      <c r="BH10" s="2">
        <f t="shared" si="16"/>
        <v>0.17546530621006226</v>
      </c>
      <c r="BI10" s="17">
        <f>BI5/(BI6/10^6)</f>
        <v>0.49514660096912488</v>
      </c>
    </row>
    <row r="11" spans="1:61" ht="22.5" x14ac:dyDescent="0.2">
      <c r="A11" s="7"/>
      <c r="B11" s="7"/>
      <c r="C11" s="10"/>
      <c r="D11" s="10"/>
      <c r="E11" s="8"/>
      <c r="F11" s="8"/>
      <c r="G11" s="8"/>
      <c r="H11" s="7"/>
      <c r="I11" s="10"/>
      <c r="J11" s="10"/>
      <c r="K11" s="8"/>
      <c r="L11" s="8"/>
      <c r="M11" s="8"/>
      <c r="N11" s="7"/>
      <c r="O11" s="10"/>
      <c r="P11" s="10"/>
      <c r="Q11" s="8"/>
      <c r="R11" s="8"/>
      <c r="S11" s="8"/>
      <c r="T11" s="7"/>
      <c r="U11" s="8"/>
      <c r="V11" s="8"/>
      <c r="W11" s="8"/>
      <c r="X11" s="8"/>
      <c r="Y11" s="8"/>
      <c r="Z11" s="7"/>
      <c r="AA11" s="8"/>
      <c r="AB11" s="8"/>
      <c r="AC11" s="8"/>
      <c r="AD11" s="8"/>
      <c r="AE11" s="8"/>
      <c r="AF11" s="7"/>
      <c r="AG11" s="8"/>
      <c r="AH11" s="8"/>
      <c r="AI11" s="8"/>
      <c r="AJ11" s="8"/>
      <c r="AK11" s="8"/>
      <c r="AL11" s="7"/>
      <c r="AM11" s="8"/>
      <c r="AN11" s="8"/>
      <c r="AO11" s="8"/>
      <c r="AP11" s="8"/>
      <c r="AQ11" s="8"/>
      <c r="AR11" s="7"/>
      <c r="AS11" s="8"/>
      <c r="AT11" s="8"/>
      <c r="AU11" s="8"/>
      <c r="AV11" s="8"/>
      <c r="AW11" s="8"/>
      <c r="AX11" s="7"/>
      <c r="AY11" s="9"/>
      <c r="AZ11" s="9"/>
      <c r="BA11" s="9"/>
      <c r="BB11" s="9"/>
      <c r="BC11" s="8"/>
      <c r="BD11" s="7"/>
      <c r="BE11" s="10"/>
      <c r="BF11" s="8"/>
      <c r="BG11" s="8"/>
      <c r="BH11" s="8"/>
      <c r="BI11" s="8"/>
    </row>
    <row r="12" spans="1:61" x14ac:dyDescent="0.2">
      <c r="A12" s="12" t="s">
        <v>6</v>
      </c>
      <c r="B12" s="12" t="s">
        <v>6</v>
      </c>
      <c r="C12" s="14">
        <f>'2009'!$B12</f>
        <v>5</v>
      </c>
      <c r="D12" s="14">
        <f>'2009'!$J12</f>
        <v>3</v>
      </c>
      <c r="E12" s="13">
        <f>'2009'!$K12</f>
        <v>1</v>
      </c>
      <c r="F12" s="13" t="str">
        <f>'2009'!$L12</f>
        <v>NA</v>
      </c>
      <c r="G12" s="16">
        <f>SUM(C12:F12)</f>
        <v>9</v>
      </c>
      <c r="H12" s="12" t="s">
        <v>6</v>
      </c>
      <c r="I12" s="14">
        <f>'2010'!$B12</f>
        <v>3</v>
      </c>
      <c r="J12" s="14">
        <f>'2010'!$J12</f>
        <v>4</v>
      </c>
      <c r="K12" s="13">
        <f>'2010'!$K12</f>
        <v>4</v>
      </c>
      <c r="L12" s="13" t="str">
        <f>'2010'!$L12</f>
        <v>NA</v>
      </c>
      <c r="M12" s="16">
        <f>SUM(I12:L12)</f>
        <v>11</v>
      </c>
      <c r="N12" s="12" t="s">
        <v>6</v>
      </c>
      <c r="O12" s="14">
        <f>'2011'!$B12</f>
        <v>2</v>
      </c>
      <c r="P12" s="14">
        <f>'2011'!$J12</f>
        <v>2</v>
      </c>
      <c r="Q12" s="13">
        <f>'2011'!$K12</f>
        <v>2</v>
      </c>
      <c r="R12" s="13" t="str">
        <f>'2011'!$L12</f>
        <v>NA</v>
      </c>
      <c r="S12" s="16">
        <f>SUM(O12:R12)</f>
        <v>6</v>
      </c>
      <c r="T12" s="12" t="s">
        <v>6</v>
      </c>
      <c r="U12" s="4">
        <v>3</v>
      </c>
      <c r="V12" s="2">
        <v>2</v>
      </c>
      <c r="W12" s="2">
        <v>5</v>
      </c>
      <c r="X12" s="2" t="s">
        <v>4</v>
      </c>
      <c r="Y12" s="16">
        <f>SUM(U12:X12)</f>
        <v>10</v>
      </c>
      <c r="Z12" s="12" t="s">
        <v>6</v>
      </c>
      <c r="AA12" s="4">
        <v>0</v>
      </c>
      <c r="AB12" s="2">
        <v>2</v>
      </c>
      <c r="AC12" s="2">
        <v>3</v>
      </c>
      <c r="AD12" s="2" t="s">
        <v>4</v>
      </c>
      <c r="AE12" s="16">
        <f>SUM(AA12:AD12)</f>
        <v>5</v>
      </c>
      <c r="AF12" s="12" t="s">
        <v>6</v>
      </c>
      <c r="AG12" s="4">
        <v>3</v>
      </c>
      <c r="AH12" s="2">
        <v>2</v>
      </c>
      <c r="AI12" s="2">
        <v>1</v>
      </c>
      <c r="AJ12" s="2" t="s">
        <v>4</v>
      </c>
      <c r="AK12" s="16">
        <f>SUM(AG12:AJ12)</f>
        <v>6</v>
      </c>
      <c r="AL12" s="12" t="s">
        <v>6</v>
      </c>
      <c r="AM12" s="4">
        <v>2</v>
      </c>
      <c r="AN12" s="2">
        <v>1</v>
      </c>
      <c r="AO12" s="2">
        <v>3</v>
      </c>
      <c r="AP12" s="2" t="s">
        <v>4</v>
      </c>
      <c r="AQ12" s="16">
        <f>SUM(AM12:AP12)</f>
        <v>6</v>
      </c>
      <c r="AR12" s="12" t="s">
        <v>6</v>
      </c>
      <c r="AS12" s="4">
        <v>3</v>
      </c>
      <c r="AT12" s="2">
        <v>1</v>
      </c>
      <c r="AU12" s="2">
        <v>1</v>
      </c>
      <c r="AV12" s="2" t="s">
        <v>4</v>
      </c>
      <c r="AW12" s="16">
        <f>SUM(AS12:AV12)</f>
        <v>5</v>
      </c>
      <c r="AX12" s="12" t="s">
        <v>6</v>
      </c>
      <c r="AY12" s="4">
        <v>1</v>
      </c>
      <c r="AZ12" s="4">
        <v>0</v>
      </c>
      <c r="BA12" s="4">
        <v>0</v>
      </c>
      <c r="BB12" s="4" t="s">
        <v>4</v>
      </c>
      <c r="BC12" s="16">
        <f>SUM(AY12:BB12)</f>
        <v>1</v>
      </c>
      <c r="BD12" s="12" t="s">
        <v>6</v>
      </c>
      <c r="BE12" s="14">
        <v>2</v>
      </c>
      <c r="BF12" s="3">
        <v>1</v>
      </c>
      <c r="BG12" s="3">
        <v>2</v>
      </c>
      <c r="BH12" s="3" t="s">
        <v>4</v>
      </c>
      <c r="BI12" s="16">
        <f>SUM(BE12:BH12)</f>
        <v>5</v>
      </c>
    </row>
    <row r="13" spans="1:61" x14ac:dyDescent="0.2">
      <c r="A13" s="12" t="s">
        <v>7</v>
      </c>
      <c r="B13" s="12" t="s">
        <v>7</v>
      </c>
      <c r="C13" s="4">
        <f>'2009'!$B13</f>
        <v>33865</v>
      </c>
      <c r="D13" s="4">
        <f>'2009'!$J13</f>
        <v>14320</v>
      </c>
      <c r="E13" s="2">
        <f>'2009'!$K13</f>
        <v>700</v>
      </c>
      <c r="F13" s="2" t="str">
        <f>'2009'!$L13</f>
        <v>NA</v>
      </c>
      <c r="G13" s="16">
        <f t="shared" ref="G13:G16" si="24">SUM(C13:F13)</f>
        <v>48885</v>
      </c>
      <c r="H13" s="12" t="s">
        <v>7</v>
      </c>
      <c r="I13" s="4">
        <f>'2010'!$B13</f>
        <v>76939</v>
      </c>
      <c r="J13" s="4">
        <f>'2010'!$J13</f>
        <v>5015</v>
      </c>
      <c r="K13" s="2">
        <f>'2010'!$K13</f>
        <v>5118</v>
      </c>
      <c r="L13" s="2" t="str">
        <f>'2010'!$L13</f>
        <v>NA</v>
      </c>
      <c r="M13" s="16">
        <f t="shared" ref="M13:M16" si="25">SUM(I13:L13)</f>
        <v>87072</v>
      </c>
      <c r="N13" s="12" t="s">
        <v>7</v>
      </c>
      <c r="O13" s="4">
        <f>'2011'!$B13</f>
        <v>350636</v>
      </c>
      <c r="P13" s="4">
        <f>'2011'!$J13</f>
        <v>13300</v>
      </c>
      <c r="Q13" s="2">
        <f>'2011'!$K13</f>
        <v>12076.5</v>
      </c>
      <c r="R13" s="2" t="str">
        <f>'2011'!$L13</f>
        <v>NA</v>
      </c>
      <c r="S13" s="16">
        <f t="shared" ref="S13:S16" si="26">SUM(O13:R13)</f>
        <v>376012.5</v>
      </c>
      <c r="T13" s="12" t="s">
        <v>7</v>
      </c>
      <c r="U13" s="4">
        <v>5540</v>
      </c>
      <c r="V13" s="2">
        <v>5420</v>
      </c>
      <c r="W13" s="2">
        <v>5560.96</v>
      </c>
      <c r="X13" s="2" t="s">
        <v>4</v>
      </c>
      <c r="Y13" s="16">
        <f t="shared" ref="Y13:Y16" si="27">SUM(U13:X13)</f>
        <v>16520.96</v>
      </c>
      <c r="Z13" s="12" t="s">
        <v>7</v>
      </c>
      <c r="AA13" s="4">
        <v>0</v>
      </c>
      <c r="AB13" s="2">
        <v>2992</v>
      </c>
      <c r="AC13" s="2">
        <v>2323</v>
      </c>
      <c r="AD13" s="2" t="s">
        <v>4</v>
      </c>
      <c r="AE13" s="16">
        <f t="shared" ref="AE13:AE16" si="28">SUM(AA13:AD13)</f>
        <v>5315</v>
      </c>
      <c r="AF13" s="12" t="s">
        <v>7</v>
      </c>
      <c r="AG13" s="4">
        <v>67140</v>
      </c>
      <c r="AH13" s="2">
        <v>1200</v>
      </c>
      <c r="AI13" s="2">
        <v>1035</v>
      </c>
      <c r="AJ13" s="2" t="s">
        <v>4</v>
      </c>
      <c r="AK13" s="16">
        <f t="shared" ref="AK13:AK16" si="29">SUM(AG13:AJ13)</f>
        <v>69375</v>
      </c>
      <c r="AL13" s="12" t="s">
        <v>7</v>
      </c>
      <c r="AM13" s="4">
        <v>14770</v>
      </c>
      <c r="AN13" s="2">
        <v>650</v>
      </c>
      <c r="AO13" s="2">
        <v>45748</v>
      </c>
      <c r="AP13" s="2" t="s">
        <v>4</v>
      </c>
      <c r="AQ13" s="16">
        <f t="shared" ref="AQ13:AQ16" si="30">SUM(AM13:AP13)</f>
        <v>61168</v>
      </c>
      <c r="AR13" s="12" t="s">
        <v>7</v>
      </c>
      <c r="AS13" s="4">
        <v>3012</v>
      </c>
      <c r="AT13" s="2">
        <v>560</v>
      </c>
      <c r="AU13" s="2">
        <v>632</v>
      </c>
      <c r="AV13" s="2" t="s">
        <v>4</v>
      </c>
      <c r="AW13" s="16">
        <f t="shared" ref="AW13:AW16" si="31">SUM(AS13:AV13)</f>
        <v>4204</v>
      </c>
      <c r="AX13" s="12" t="s">
        <v>7</v>
      </c>
      <c r="AY13" s="4">
        <v>1106</v>
      </c>
      <c r="AZ13" s="4">
        <v>0</v>
      </c>
      <c r="BA13" s="4">
        <v>0</v>
      </c>
      <c r="BB13" s="4" t="s">
        <v>4</v>
      </c>
      <c r="BC13" s="16">
        <f t="shared" ref="BC13:BC16" si="32">SUM(AY13:BB13)</f>
        <v>1106</v>
      </c>
      <c r="BD13" s="12" t="s">
        <v>7</v>
      </c>
      <c r="BE13" s="4">
        <v>19572</v>
      </c>
      <c r="BF13" s="3">
        <v>780</v>
      </c>
      <c r="BG13" s="3">
        <v>4570.8999999999996</v>
      </c>
      <c r="BH13" s="3" t="s">
        <v>4</v>
      </c>
      <c r="BI13" s="16">
        <f t="shared" ref="BI13:BI16" si="33">SUM(BE13:BH13)</f>
        <v>24922.9</v>
      </c>
    </row>
    <row r="14" spans="1:61" x14ac:dyDescent="0.2">
      <c r="A14" s="12" t="s">
        <v>8</v>
      </c>
      <c r="B14" s="12" t="s">
        <v>8</v>
      </c>
      <c r="C14" s="14">
        <f>'2009'!$B14</f>
        <v>15</v>
      </c>
      <c r="D14" s="14">
        <f>'2009'!$J14</f>
        <v>5</v>
      </c>
      <c r="E14" s="13">
        <f>'2009'!$K14</f>
        <v>8</v>
      </c>
      <c r="F14" s="13" t="str">
        <f>'2009'!$L14</f>
        <v>NA</v>
      </c>
      <c r="G14" s="16">
        <f t="shared" si="24"/>
        <v>28</v>
      </c>
      <c r="H14" s="12" t="s">
        <v>8</v>
      </c>
      <c r="I14" s="14">
        <f>'2010'!$B14</f>
        <v>22</v>
      </c>
      <c r="J14" s="14">
        <f>'2010'!$J14</f>
        <v>8</v>
      </c>
      <c r="K14" s="13">
        <f>'2010'!$K14</f>
        <v>13</v>
      </c>
      <c r="L14" s="13" t="str">
        <f>'2010'!$L14</f>
        <v>NA</v>
      </c>
      <c r="M14" s="16">
        <f t="shared" si="25"/>
        <v>43</v>
      </c>
      <c r="N14" s="12" t="s">
        <v>8</v>
      </c>
      <c r="O14" s="14">
        <f>'2011'!$B14</f>
        <v>17</v>
      </c>
      <c r="P14" s="14">
        <f>'2011'!$J14</f>
        <v>6</v>
      </c>
      <c r="Q14" s="13">
        <f>'2011'!$K14</f>
        <v>10</v>
      </c>
      <c r="R14" s="13" t="str">
        <f>'2011'!$L14</f>
        <v>NA</v>
      </c>
      <c r="S14" s="16">
        <f t="shared" si="26"/>
        <v>33</v>
      </c>
      <c r="T14" s="12" t="s">
        <v>8</v>
      </c>
      <c r="U14" s="4">
        <v>12</v>
      </c>
      <c r="V14" s="2">
        <v>1</v>
      </c>
      <c r="W14" s="2">
        <v>10</v>
      </c>
      <c r="X14" s="2" t="s">
        <v>4</v>
      </c>
      <c r="Y14" s="16">
        <f t="shared" si="27"/>
        <v>23</v>
      </c>
      <c r="Z14" s="12" t="s">
        <v>8</v>
      </c>
      <c r="AA14" s="4">
        <v>19</v>
      </c>
      <c r="AB14" s="2">
        <v>6</v>
      </c>
      <c r="AC14" s="2">
        <v>15</v>
      </c>
      <c r="AD14" s="2" t="s">
        <v>4</v>
      </c>
      <c r="AE14" s="16">
        <f t="shared" si="28"/>
        <v>40</v>
      </c>
      <c r="AF14" s="12" t="s">
        <v>8</v>
      </c>
      <c r="AG14" s="4">
        <v>20</v>
      </c>
      <c r="AH14" s="2">
        <v>2</v>
      </c>
      <c r="AI14" s="2">
        <v>4</v>
      </c>
      <c r="AJ14" s="2" t="s">
        <v>4</v>
      </c>
      <c r="AK14" s="16">
        <f t="shared" si="29"/>
        <v>26</v>
      </c>
      <c r="AL14" s="12" t="s">
        <v>8</v>
      </c>
      <c r="AM14" s="4">
        <v>12</v>
      </c>
      <c r="AN14" s="2">
        <v>6</v>
      </c>
      <c r="AO14" s="2">
        <v>32</v>
      </c>
      <c r="AP14" s="2" t="s">
        <v>4</v>
      </c>
      <c r="AQ14" s="16">
        <f t="shared" si="30"/>
        <v>50</v>
      </c>
      <c r="AR14" s="12" t="s">
        <v>8</v>
      </c>
      <c r="AS14" s="4">
        <v>16</v>
      </c>
      <c r="AT14" s="2">
        <v>5</v>
      </c>
      <c r="AU14" s="2">
        <v>18</v>
      </c>
      <c r="AV14" s="2" t="s">
        <v>4</v>
      </c>
      <c r="AW14" s="16">
        <f t="shared" si="31"/>
        <v>39</v>
      </c>
      <c r="AX14" s="12" t="s">
        <v>8</v>
      </c>
      <c r="AY14" s="4">
        <v>18</v>
      </c>
      <c r="AZ14" s="4">
        <v>6</v>
      </c>
      <c r="BA14" s="4">
        <v>5</v>
      </c>
      <c r="BB14" s="4" t="s">
        <v>4</v>
      </c>
      <c r="BC14" s="16">
        <f t="shared" si="32"/>
        <v>29</v>
      </c>
      <c r="BD14" s="12" t="s">
        <v>8</v>
      </c>
      <c r="BE14" s="14">
        <v>26</v>
      </c>
      <c r="BF14" s="3">
        <v>5</v>
      </c>
      <c r="BG14" s="3">
        <v>23</v>
      </c>
      <c r="BH14" s="3" t="s">
        <v>4</v>
      </c>
      <c r="BI14" s="16">
        <f t="shared" si="33"/>
        <v>54</v>
      </c>
    </row>
    <row r="15" spans="1:61" x14ac:dyDescent="0.2">
      <c r="A15" s="12" t="s">
        <v>9</v>
      </c>
      <c r="B15" s="12" t="s">
        <v>9</v>
      </c>
      <c r="C15" s="4">
        <f>'2009'!$B15</f>
        <v>367</v>
      </c>
      <c r="D15" s="4">
        <f>'2009'!$J15</f>
        <v>863</v>
      </c>
      <c r="E15" s="2">
        <f>'2009'!$K15</f>
        <v>835</v>
      </c>
      <c r="F15" s="2" t="str">
        <f>'2009'!$L15</f>
        <v>NA</v>
      </c>
      <c r="G15" s="16">
        <f t="shared" si="24"/>
        <v>2065</v>
      </c>
      <c r="H15" s="12" t="s">
        <v>9</v>
      </c>
      <c r="I15" s="4">
        <f>'2010'!$B15</f>
        <v>427</v>
      </c>
      <c r="J15" s="4">
        <f>'2010'!$J15</f>
        <v>146</v>
      </c>
      <c r="K15" s="2">
        <f>'2010'!$K15</f>
        <v>871</v>
      </c>
      <c r="L15" s="2" t="str">
        <f>'2010'!$L15</f>
        <v>NA</v>
      </c>
      <c r="M15" s="16">
        <f t="shared" si="25"/>
        <v>1444</v>
      </c>
      <c r="N15" s="12" t="s">
        <v>9</v>
      </c>
      <c r="O15" s="4">
        <f>'2011'!$B15</f>
        <v>198</v>
      </c>
      <c r="P15" s="4">
        <f>'2011'!$J15</f>
        <v>724</v>
      </c>
      <c r="Q15" s="2">
        <f>'2011'!$K15</f>
        <v>180.5</v>
      </c>
      <c r="R15" s="2" t="str">
        <f>'2011'!$L15</f>
        <v>NA</v>
      </c>
      <c r="S15" s="16">
        <f t="shared" si="26"/>
        <v>1102.5</v>
      </c>
      <c r="T15" s="12" t="s">
        <v>9</v>
      </c>
      <c r="U15" s="4">
        <v>345</v>
      </c>
      <c r="V15" s="2">
        <v>3.9</v>
      </c>
      <c r="W15" s="2">
        <v>911.47</v>
      </c>
      <c r="X15" s="2" t="s">
        <v>4</v>
      </c>
      <c r="Y15" s="16">
        <f t="shared" si="27"/>
        <v>1260.3699999999999</v>
      </c>
      <c r="Z15" s="12" t="s">
        <v>9</v>
      </c>
      <c r="AA15" s="4">
        <v>62</v>
      </c>
      <c r="AB15" s="2">
        <v>392</v>
      </c>
      <c r="AC15" s="2">
        <v>1099.7</v>
      </c>
      <c r="AD15" s="2" t="s">
        <v>4</v>
      </c>
      <c r="AE15" s="16">
        <f t="shared" si="28"/>
        <v>1553.7</v>
      </c>
      <c r="AF15" s="12" t="s">
        <v>9</v>
      </c>
      <c r="AG15" s="4">
        <v>883.9</v>
      </c>
      <c r="AH15" s="2">
        <v>10</v>
      </c>
      <c r="AI15" s="2">
        <v>37.6</v>
      </c>
      <c r="AJ15" s="2" t="s">
        <v>4</v>
      </c>
      <c r="AK15" s="16">
        <f t="shared" si="29"/>
        <v>931.5</v>
      </c>
      <c r="AL15" s="12" t="s">
        <v>9</v>
      </c>
      <c r="AM15" s="4">
        <v>49</v>
      </c>
      <c r="AN15" s="2">
        <v>92</v>
      </c>
      <c r="AO15" s="2">
        <v>7104</v>
      </c>
      <c r="AP15" s="2" t="s">
        <v>4</v>
      </c>
      <c r="AQ15" s="16">
        <f t="shared" si="30"/>
        <v>7245</v>
      </c>
      <c r="AR15" s="12" t="s">
        <v>9</v>
      </c>
      <c r="AS15" s="4">
        <v>691</v>
      </c>
      <c r="AT15" s="2">
        <v>155</v>
      </c>
      <c r="AU15" s="2">
        <v>6070</v>
      </c>
      <c r="AV15" s="2" t="s">
        <v>4</v>
      </c>
      <c r="AW15" s="16">
        <f t="shared" si="31"/>
        <v>6916</v>
      </c>
      <c r="AX15" s="12" t="s">
        <v>9</v>
      </c>
      <c r="AY15" s="4">
        <v>270.39999999999998</v>
      </c>
      <c r="AZ15" s="4">
        <v>181</v>
      </c>
      <c r="BA15" s="4">
        <v>311.3</v>
      </c>
      <c r="BB15" s="4" t="s">
        <v>4</v>
      </c>
      <c r="BC15" s="16">
        <f t="shared" si="32"/>
        <v>762.7</v>
      </c>
      <c r="BD15" s="12" t="s">
        <v>9</v>
      </c>
      <c r="BE15" s="4">
        <v>590</v>
      </c>
      <c r="BF15" s="3">
        <v>204</v>
      </c>
      <c r="BG15" s="3">
        <v>30691.94</v>
      </c>
      <c r="BH15" s="3" t="s">
        <v>4</v>
      </c>
      <c r="BI15" s="16">
        <f t="shared" si="33"/>
        <v>31485.94</v>
      </c>
    </row>
    <row r="16" spans="1:61" x14ac:dyDescent="0.2">
      <c r="A16" s="12" t="s">
        <v>10</v>
      </c>
      <c r="B16" s="12" t="s">
        <v>10</v>
      </c>
      <c r="C16" s="4">
        <f>'2009'!$B16</f>
        <v>267913</v>
      </c>
      <c r="D16" s="4">
        <f>'2009'!$J16</f>
        <v>946</v>
      </c>
      <c r="E16" s="2">
        <f>'2009'!$K16</f>
        <v>382</v>
      </c>
      <c r="F16" s="2">
        <f>'2009'!$L16</f>
        <v>453.38</v>
      </c>
      <c r="G16" s="16">
        <f t="shared" si="24"/>
        <v>269694.38</v>
      </c>
      <c r="H16" s="12" t="s">
        <v>10</v>
      </c>
      <c r="I16" s="4">
        <f>'2010'!$B16</f>
        <v>284.8</v>
      </c>
      <c r="J16" s="4">
        <f>'2010'!$J16</f>
        <v>669</v>
      </c>
      <c r="K16" s="2">
        <f>'2010'!$K16</f>
        <v>362.76</v>
      </c>
      <c r="L16" s="2">
        <f>'2010'!$L16</f>
        <v>481.67</v>
      </c>
      <c r="M16" s="16">
        <f t="shared" si="25"/>
        <v>1798.23</v>
      </c>
      <c r="N16" s="12" t="s">
        <v>10</v>
      </c>
      <c r="O16" s="4">
        <f>'2011'!$B16</f>
        <v>280.5</v>
      </c>
      <c r="P16" s="4">
        <f>'2011'!$J16</f>
        <v>617</v>
      </c>
      <c r="Q16" s="2">
        <f>'2011'!$K16</f>
        <v>290.77999999999997</v>
      </c>
      <c r="R16" s="2">
        <f>'2011'!$L16</f>
        <v>260.14</v>
      </c>
      <c r="S16" s="16">
        <f t="shared" si="26"/>
        <v>1448.42</v>
      </c>
      <c r="T16" s="12" t="s">
        <v>10</v>
      </c>
      <c r="U16" s="4">
        <v>304.00180999999998</v>
      </c>
      <c r="V16" s="2">
        <v>698</v>
      </c>
      <c r="W16" s="2">
        <v>249.94</v>
      </c>
      <c r="X16" s="2" t="s">
        <v>4</v>
      </c>
      <c r="Y16" s="16">
        <f t="shared" si="27"/>
        <v>1251.94181</v>
      </c>
      <c r="Z16" s="12" t="s">
        <v>10</v>
      </c>
      <c r="AA16" s="4">
        <v>318</v>
      </c>
      <c r="AB16" s="2">
        <v>662.37</v>
      </c>
      <c r="AC16" s="2">
        <v>208</v>
      </c>
      <c r="AD16" s="2" t="s">
        <v>4</v>
      </c>
      <c r="AE16" s="16">
        <f t="shared" si="28"/>
        <v>1188.3699999999999</v>
      </c>
      <c r="AF16" s="12" t="s">
        <v>10</v>
      </c>
      <c r="AG16" s="4">
        <v>328.04</v>
      </c>
      <c r="AH16" s="2">
        <v>664</v>
      </c>
      <c r="AI16" s="2">
        <v>211.25</v>
      </c>
      <c r="AJ16" s="2" t="s">
        <v>4</v>
      </c>
      <c r="AK16" s="16">
        <f t="shared" si="29"/>
        <v>1203.29</v>
      </c>
      <c r="AL16" s="12" t="s">
        <v>10</v>
      </c>
      <c r="AM16" s="4">
        <v>358.75</v>
      </c>
      <c r="AN16" s="2">
        <v>714</v>
      </c>
      <c r="AO16" s="2">
        <v>252</v>
      </c>
      <c r="AP16" s="2" t="s">
        <v>4</v>
      </c>
      <c r="AQ16" s="16">
        <f t="shared" si="30"/>
        <v>1324.75</v>
      </c>
      <c r="AR16" s="12" t="s">
        <v>10</v>
      </c>
      <c r="AS16" s="4">
        <v>406.163363</v>
      </c>
      <c r="AT16" s="2">
        <v>711</v>
      </c>
      <c r="AU16" s="2">
        <v>261</v>
      </c>
      <c r="AV16" s="2" t="s">
        <v>4</v>
      </c>
      <c r="AW16" s="16">
        <f t="shared" si="31"/>
        <v>1378.1633630000001</v>
      </c>
      <c r="AX16" s="12" t="s">
        <v>10</v>
      </c>
      <c r="AY16" s="4">
        <v>512.38720999999998</v>
      </c>
      <c r="AZ16" s="4">
        <v>756</v>
      </c>
      <c r="BA16" s="4" t="s">
        <v>4</v>
      </c>
      <c r="BB16" s="4" t="s">
        <v>4</v>
      </c>
      <c r="BC16" s="16">
        <f t="shared" si="32"/>
        <v>1268.3872099999999</v>
      </c>
      <c r="BD16" s="12" t="s">
        <v>10</v>
      </c>
      <c r="BE16" s="4">
        <v>620.15</v>
      </c>
      <c r="BF16" s="3">
        <v>740</v>
      </c>
      <c r="BG16" s="3" t="s">
        <v>4</v>
      </c>
      <c r="BH16" s="3" t="s">
        <v>4</v>
      </c>
      <c r="BI16" s="16">
        <f t="shared" si="33"/>
        <v>1360.15</v>
      </c>
    </row>
    <row r="17" spans="1:61" ht="25.5" x14ac:dyDescent="0.2">
      <c r="A17" s="12" t="s">
        <v>33</v>
      </c>
      <c r="B17" s="12" t="s">
        <v>33</v>
      </c>
      <c r="C17" s="2">
        <f>'2009'!$B17</f>
        <v>1.8662774856016693E-3</v>
      </c>
      <c r="D17" s="2">
        <f>'2009'!$J17</f>
        <v>0.31712473572938688</v>
      </c>
      <c r="E17" s="2">
        <f>'2009'!$K17</f>
        <v>0.26178010471204188</v>
      </c>
      <c r="F17" s="2" t="str">
        <f>'2009'!$L17</f>
        <v>NA</v>
      </c>
      <c r="G17" s="17">
        <f>G12/(G16/100)</f>
        <v>3.3371106954471945E-3</v>
      </c>
      <c r="H17" s="12" t="s">
        <v>33</v>
      </c>
      <c r="I17" s="2">
        <f>'2010'!$B17</f>
        <v>1.0533707865168538</v>
      </c>
      <c r="J17" s="2">
        <f>'2010'!$J17</f>
        <v>0.59790732436472349</v>
      </c>
      <c r="K17" s="2">
        <f>'2010'!$K17</f>
        <v>1.1026574043444701</v>
      </c>
      <c r="L17" s="2" t="str">
        <f>'2010'!$L17</f>
        <v>NA</v>
      </c>
      <c r="M17" s="17">
        <f>M12/(M16/100)</f>
        <v>0.61171262852916486</v>
      </c>
      <c r="N17" s="12" t="s">
        <v>33</v>
      </c>
      <c r="O17" s="2">
        <f>'2011'!$B17</f>
        <v>0.71301247771836007</v>
      </c>
      <c r="P17" s="2">
        <f>'2011'!$J17</f>
        <v>0.32414910858995138</v>
      </c>
      <c r="Q17" s="2">
        <f>'2011'!$K17</f>
        <v>0.68780521356351887</v>
      </c>
      <c r="R17" s="2" t="str">
        <f>'2011'!$L17</f>
        <v>NA</v>
      </c>
      <c r="S17" s="17">
        <f>S12/(S16/100)</f>
        <v>0.4142444870962842</v>
      </c>
      <c r="T17" s="12" t="s">
        <v>33</v>
      </c>
      <c r="U17" s="2">
        <f>IF(OR(OR(U12="",U12="NA"),OR(U$16="", U$16="NA")),"NA", U12*100/U$16)</f>
        <v>0.9868362296921851</v>
      </c>
      <c r="V17" s="2">
        <f t="shared" ref="V17:X17" si="34">IF(OR(OR(V12="",V12="NA"),OR(V$16="", V$16="NA")),"NA", V12*100/V$16)</f>
        <v>0.28653295128939826</v>
      </c>
      <c r="W17" s="2">
        <f t="shared" si="34"/>
        <v>2.0004801152276546</v>
      </c>
      <c r="X17" s="2" t="str">
        <f t="shared" si="34"/>
        <v>NA</v>
      </c>
      <c r="Y17" s="17">
        <f>Y12/(Y16/100)</f>
        <v>0.79875916916617706</v>
      </c>
      <c r="Z17" s="12" t="s">
        <v>33</v>
      </c>
      <c r="AA17" s="2">
        <f>IF(OR(OR(AA12="",AA12="NA"),OR(AA$16="", AA$16="NA")),"NA", AA12*100/AA$16)</f>
        <v>0</v>
      </c>
      <c r="AB17" s="2">
        <f t="shared" ref="AB17:AD17" si="35">IF(OR(OR(AB12="",AB12="NA"),OR(AB$16="", AB$16="NA")),"NA", AB12*100/AB$16)</f>
        <v>0.3019460422422513</v>
      </c>
      <c r="AC17" s="2">
        <f t="shared" si="35"/>
        <v>1.4423076923076923</v>
      </c>
      <c r="AD17" s="2" t="str">
        <f t="shared" si="35"/>
        <v>NA</v>
      </c>
      <c r="AE17" s="17">
        <f>AE12/(AE16/100)</f>
        <v>0.4207443809587923</v>
      </c>
      <c r="AF17" s="12" t="s">
        <v>33</v>
      </c>
      <c r="AG17" s="2">
        <f>IF(OR(OR(AG12="",AG12="NA"),OR(AG$16="", AG$16="NA")),"NA", AG12*100/AG$16)</f>
        <v>0.91452261919278133</v>
      </c>
      <c r="AH17" s="2">
        <f t="shared" ref="AH17:AJ17" si="36">IF(OR(OR(AH12="",AH12="NA"),OR(AH$16="", AH$16="NA")),"NA", AH12*100/AH$16)</f>
        <v>0.30120481927710846</v>
      </c>
      <c r="AI17" s="2">
        <f t="shared" si="36"/>
        <v>0.47337278106508873</v>
      </c>
      <c r="AJ17" s="2" t="str">
        <f t="shared" si="36"/>
        <v>NA</v>
      </c>
      <c r="AK17" s="17">
        <f>AK12/(AK16/100)</f>
        <v>0.49863291475870325</v>
      </c>
      <c r="AL17" s="12" t="s">
        <v>33</v>
      </c>
      <c r="AM17" s="2">
        <f>IF(OR(OR(AM12="",AM12="NA"),OR(AM$16="", AM$16="NA")),"NA", AM12*100/AM$16)</f>
        <v>0.55749128919860624</v>
      </c>
      <c r="AN17" s="2">
        <f t="shared" ref="AN17:AP17" si="37">IF(OR(OR(AN12="",AN12="NA"),OR(AN$16="", AN$16="NA")),"NA", AN12*100/AN$16)</f>
        <v>0.14005602240896359</v>
      </c>
      <c r="AO17" s="2">
        <f t="shared" si="37"/>
        <v>1.1904761904761905</v>
      </c>
      <c r="AP17" s="2" t="str">
        <f t="shared" si="37"/>
        <v>NA</v>
      </c>
      <c r="AQ17" s="17">
        <f>AQ12/(AQ16/100)</f>
        <v>0.45291564446121907</v>
      </c>
      <c r="AR17" s="12" t="s">
        <v>33</v>
      </c>
      <c r="AS17" s="2">
        <f>IF(OR(OR(AS12="",AS12="NA"),OR(AS$16="", AS$16="NA")),"NA", AS12*100/AS$16)</f>
        <v>0.73861905658881399</v>
      </c>
      <c r="AT17" s="2">
        <f t="shared" ref="AT17:AV17" si="38">IF(OR(OR(AT12="",AT12="NA"),OR(AT$16="", AT$16="NA")),"NA", AT12*100/AT$16)</f>
        <v>0.14064697609001406</v>
      </c>
      <c r="AU17" s="2">
        <f t="shared" si="38"/>
        <v>0.38314176245210729</v>
      </c>
      <c r="AV17" s="2" t="str">
        <f t="shared" si="38"/>
        <v>NA</v>
      </c>
      <c r="AW17" s="17">
        <f>AW12/(AW16/100)</f>
        <v>0.36280169203714346</v>
      </c>
      <c r="AX17" s="12" t="s">
        <v>33</v>
      </c>
      <c r="AY17" s="4">
        <f>IF(OR(OR(AY12="",AY12="NA"),OR(AY$16="", AY$16="NA")),"NA", AY12*100/AY$16)</f>
        <v>0.19516490273049555</v>
      </c>
      <c r="AZ17" s="4">
        <f t="shared" ref="AZ17:BB17" si="39">IF(OR(OR(AZ12="",AZ12="NA"),OR(AZ$16="", AZ$16="NA")),"NA", AZ12*100/AZ$16)</f>
        <v>0</v>
      </c>
      <c r="BA17" s="4" t="str">
        <f t="shared" si="39"/>
        <v>NA</v>
      </c>
      <c r="BB17" s="4" t="str">
        <f t="shared" si="39"/>
        <v>NA</v>
      </c>
      <c r="BC17" s="17">
        <f>BC12/(BC16/100)</f>
        <v>7.8840277804441125E-2</v>
      </c>
      <c r="BD17" s="12" t="s">
        <v>33</v>
      </c>
      <c r="BE17" s="2">
        <f>IF(OR(OR(BE12="",BE12="NA"),OR(BE$16="", BE$16="NA")),"NA", BE12*100/BE$16)</f>
        <v>0.32250262033379024</v>
      </c>
      <c r="BF17" s="2">
        <f t="shared" ref="BF17:BH20" si="40">IF(OR(OR(BF12="",BF12="NA"),OR(BF$16="", BF$16="NA")),"NA", BF12*100/BF$16)</f>
        <v>0.13513513513513514</v>
      </c>
      <c r="BG17" s="2" t="str">
        <f t="shared" si="40"/>
        <v>NA</v>
      </c>
      <c r="BH17" s="2" t="str">
        <f t="shared" si="40"/>
        <v>NA</v>
      </c>
      <c r="BI17" s="17">
        <f>BI12/(BI16/100)</f>
        <v>0.36760651398742783</v>
      </c>
    </row>
    <row r="18" spans="1:61" ht="25.5" x14ac:dyDescent="0.2">
      <c r="A18" s="12" t="s">
        <v>34</v>
      </c>
      <c r="B18" s="12" t="s">
        <v>34</v>
      </c>
      <c r="C18" s="2">
        <f>'2009'!$B18</f>
        <v>12.640297409980105</v>
      </c>
      <c r="D18" s="2">
        <f>'2009'!$J18</f>
        <v>1513.7420718816068</v>
      </c>
      <c r="E18" s="2">
        <f>'2009'!$K18</f>
        <v>183.24607329842931</v>
      </c>
      <c r="F18" s="2" t="str">
        <f>'2009'!$L18</f>
        <v>NA</v>
      </c>
      <c r="G18" s="17">
        <f>G13/(G16/100)</f>
        <v>18.126072927437345</v>
      </c>
      <c r="H18" s="12" t="s">
        <v>34</v>
      </c>
      <c r="I18" s="2">
        <f>'2010'!$B18</f>
        <v>27015.098314606741</v>
      </c>
      <c r="J18" s="2">
        <f>'2010'!$J18</f>
        <v>749.62630792227208</v>
      </c>
      <c r="K18" s="2">
        <f>'2010'!$K18</f>
        <v>1410.8501488587497</v>
      </c>
      <c r="L18" s="2" t="str">
        <f>'2010'!$L18</f>
        <v>NA</v>
      </c>
      <c r="M18" s="17">
        <f>M13/(M16/100)</f>
        <v>4842.0947264810402</v>
      </c>
      <c r="N18" s="12" t="s">
        <v>34</v>
      </c>
      <c r="O18" s="2">
        <f>'2011'!$B18</f>
        <v>125003.92156862745</v>
      </c>
      <c r="P18" s="2">
        <f>'2011'!$J18</f>
        <v>2155.5915721231768</v>
      </c>
      <c r="Q18" s="2">
        <f>'2011'!$K18</f>
        <v>4153.1398307999179</v>
      </c>
      <c r="R18" s="2" t="str">
        <f>'2011'!$L18</f>
        <v>NA</v>
      </c>
      <c r="S18" s="17">
        <f>S13/(S16/100)</f>
        <v>25960.184200715259</v>
      </c>
      <c r="T18" s="12" t="s">
        <v>34</v>
      </c>
      <c r="U18" s="2">
        <f t="shared" ref="U18:X20" si="41">IF(OR(OR(U13="",U13="NA"),OR(U$16="", U$16="NA")),"NA", U13*100/U$16)</f>
        <v>1822.3575708315686</v>
      </c>
      <c r="V18" s="2">
        <f t="shared" si="41"/>
        <v>776.50429799426934</v>
      </c>
      <c r="W18" s="2">
        <f t="shared" si="41"/>
        <v>2224.9179803152756</v>
      </c>
      <c r="X18" s="2" t="str">
        <f t="shared" si="41"/>
        <v>NA</v>
      </c>
      <c r="Y18" s="17">
        <f>Y13/(Y16/100)</f>
        <v>1319.6268283427644</v>
      </c>
      <c r="Z18" s="12" t="s">
        <v>34</v>
      </c>
      <c r="AA18" s="2">
        <f t="shared" ref="AA18:AD20" si="42">IF(OR(OR(AA13="",AA13="NA"),OR(AA$16="", AA$16="NA")),"NA", AA13*100/AA$16)</f>
        <v>0</v>
      </c>
      <c r="AB18" s="2">
        <f t="shared" si="42"/>
        <v>451.71127919440795</v>
      </c>
      <c r="AC18" s="2">
        <f t="shared" si="42"/>
        <v>1116.8269230769231</v>
      </c>
      <c r="AD18" s="2" t="str">
        <f t="shared" si="42"/>
        <v>NA</v>
      </c>
      <c r="AE18" s="17">
        <f>AE13/(AE16/100)</f>
        <v>447.25127695919622</v>
      </c>
      <c r="AF18" s="12" t="s">
        <v>34</v>
      </c>
      <c r="AG18" s="2">
        <f t="shared" ref="AG18:AJ20" si="43">IF(OR(OR(AG13="",AG13="NA"),OR(AG$16="", AG$16="NA")),"NA", AG13*100/AG$16)</f>
        <v>20467.016217534445</v>
      </c>
      <c r="AH18" s="2">
        <f t="shared" si="43"/>
        <v>180.72289156626505</v>
      </c>
      <c r="AI18" s="2">
        <f t="shared" si="43"/>
        <v>489.94082840236689</v>
      </c>
      <c r="AJ18" s="2" t="str">
        <f t="shared" si="43"/>
        <v>NA</v>
      </c>
      <c r="AK18" s="17">
        <f>AK13/(AK16/100)</f>
        <v>5765.4430768975062</v>
      </c>
      <c r="AL18" s="12" t="s">
        <v>34</v>
      </c>
      <c r="AM18" s="2">
        <f t="shared" ref="AM18:AP20" si="44">IF(OR(OR(AM13="",AM13="NA"),OR(AM$16="", AM$16="NA")),"NA", AM13*100/AM$16)</f>
        <v>4117.0731707317073</v>
      </c>
      <c r="AN18" s="2">
        <f t="shared" si="44"/>
        <v>91.036414565826334</v>
      </c>
      <c r="AO18" s="2">
        <f t="shared" si="44"/>
        <v>18153.968253968254</v>
      </c>
      <c r="AP18" s="2" t="str">
        <f t="shared" si="44"/>
        <v>NA</v>
      </c>
      <c r="AQ18" s="17">
        <f>AQ13/(AQ16/100)</f>
        <v>4617.3240234006416</v>
      </c>
      <c r="AR18" s="12" t="s">
        <v>34</v>
      </c>
      <c r="AS18" s="2">
        <f t="shared" ref="AS18:AV20" si="45">IF(OR(OR(AS13="",AS13="NA"),OR(AS$16="", AS$16="NA")),"NA", AS13*100/AS$16)</f>
        <v>741.57353281516919</v>
      </c>
      <c r="AT18" s="2">
        <f t="shared" si="45"/>
        <v>78.762306610407876</v>
      </c>
      <c r="AU18" s="2">
        <f t="shared" si="45"/>
        <v>242.14559386973181</v>
      </c>
      <c r="AV18" s="2" t="str">
        <f t="shared" si="45"/>
        <v>NA</v>
      </c>
      <c r="AW18" s="17">
        <f>AW13/(AW16/100)</f>
        <v>305.04366266483021</v>
      </c>
      <c r="AX18" s="12" t="s">
        <v>34</v>
      </c>
      <c r="AY18" s="4">
        <f t="shared" ref="AY18:BB20" si="46">IF(OR(OR(AY13="",AY13="NA"),OR(AY$16="", AY$16="NA")),"NA", AY13*100/AY$16)</f>
        <v>215.85238241992809</v>
      </c>
      <c r="AZ18" s="4">
        <f t="shared" si="46"/>
        <v>0</v>
      </c>
      <c r="BA18" s="4" t="str">
        <f t="shared" si="46"/>
        <v>NA</v>
      </c>
      <c r="BB18" s="4" t="str">
        <f t="shared" si="46"/>
        <v>NA</v>
      </c>
      <c r="BC18" s="17">
        <f>BC13/(BC16/100)</f>
        <v>87.197347251711889</v>
      </c>
      <c r="BD18" s="12" t="s">
        <v>34</v>
      </c>
      <c r="BE18" s="2">
        <f t="shared" ref="BE18:BE20" si="47">IF(OR(OR(BE13="",BE13="NA"),OR(BE$16="", BE$16="NA")),"NA", BE13*100/BE$16)</f>
        <v>3156.010642586471</v>
      </c>
      <c r="BF18" s="2">
        <f t="shared" si="40"/>
        <v>105.4054054054054</v>
      </c>
      <c r="BG18" s="2" t="str">
        <f t="shared" si="40"/>
        <v>NA</v>
      </c>
      <c r="BH18" s="2" t="str">
        <f t="shared" si="40"/>
        <v>NA</v>
      </c>
      <c r="BI18" s="17">
        <f>BI13/(BI16/100)</f>
        <v>1832.3640774914531</v>
      </c>
    </row>
    <row r="19" spans="1:61" ht="25.5" x14ac:dyDescent="0.2">
      <c r="A19" s="12" t="s">
        <v>35</v>
      </c>
      <c r="B19" s="12" t="s">
        <v>35</v>
      </c>
      <c r="C19" s="2">
        <f>'2009'!$B19</f>
        <v>5.5988324568050076E-3</v>
      </c>
      <c r="D19" s="2">
        <f>'2009'!$J19</f>
        <v>0.52854122621564481</v>
      </c>
      <c r="E19" s="2">
        <f>'2009'!$K19</f>
        <v>2.0942408376963351</v>
      </c>
      <c r="F19" s="2" t="str">
        <f>'2009'!$L19</f>
        <v>NA</v>
      </c>
      <c r="G19" s="17">
        <f>G14/(G16/100)</f>
        <v>1.0382122163613495E-2</v>
      </c>
      <c r="H19" s="12" t="s">
        <v>35</v>
      </c>
      <c r="I19" s="2">
        <f>'2010'!$B19</f>
        <v>7.7247191011235952</v>
      </c>
      <c r="J19" s="2">
        <f>'2010'!$J19</f>
        <v>1.195814648729447</v>
      </c>
      <c r="K19" s="2">
        <f>'2010'!$K19</f>
        <v>3.5836365641195282</v>
      </c>
      <c r="L19" s="2" t="str">
        <f>'2010'!$L19</f>
        <v>NA</v>
      </c>
      <c r="M19" s="17">
        <f>M14/(M16/100)</f>
        <v>2.3912402751594626</v>
      </c>
      <c r="N19" s="12" t="s">
        <v>35</v>
      </c>
      <c r="O19" s="2">
        <f>'2011'!$B19</f>
        <v>6.0606060606060606</v>
      </c>
      <c r="P19" s="2">
        <f>'2011'!$J19</f>
        <v>0.97244732576985415</v>
      </c>
      <c r="Q19" s="2">
        <f>'2011'!$K19</f>
        <v>3.4390260678175943</v>
      </c>
      <c r="R19" s="2" t="str">
        <f>'2011'!$L19</f>
        <v>NA</v>
      </c>
      <c r="S19" s="17">
        <f>S14/(S16/100)</f>
        <v>2.2783446790295629</v>
      </c>
      <c r="T19" s="12" t="s">
        <v>35</v>
      </c>
      <c r="U19" s="2">
        <f t="shared" si="41"/>
        <v>3.9473449187687404</v>
      </c>
      <c r="V19" s="2">
        <f t="shared" si="41"/>
        <v>0.14326647564469913</v>
      </c>
      <c r="W19" s="2">
        <f t="shared" si="41"/>
        <v>4.0009602304553091</v>
      </c>
      <c r="X19" s="2" t="str">
        <f t="shared" si="41"/>
        <v>NA</v>
      </c>
      <c r="Y19" s="17">
        <f>Y14/(Y16/100)</f>
        <v>1.8371460890822073</v>
      </c>
      <c r="Z19" s="12" t="s">
        <v>35</v>
      </c>
      <c r="AA19" s="2">
        <f t="shared" si="42"/>
        <v>5.9748427672955975</v>
      </c>
      <c r="AB19" s="2">
        <f t="shared" si="42"/>
        <v>0.9058381267267539</v>
      </c>
      <c r="AC19" s="2">
        <f t="shared" si="42"/>
        <v>7.2115384615384617</v>
      </c>
      <c r="AD19" s="2" t="str">
        <f t="shared" si="42"/>
        <v>NA</v>
      </c>
      <c r="AE19" s="17">
        <f>AE14/(AE16/100)</f>
        <v>3.3659550476703384</v>
      </c>
      <c r="AF19" s="12" t="s">
        <v>35</v>
      </c>
      <c r="AG19" s="2">
        <f t="shared" si="43"/>
        <v>6.0968174612852089</v>
      </c>
      <c r="AH19" s="2">
        <f t="shared" si="43"/>
        <v>0.30120481927710846</v>
      </c>
      <c r="AI19" s="2">
        <f t="shared" si="43"/>
        <v>1.8934911242603549</v>
      </c>
      <c r="AJ19" s="2" t="str">
        <f t="shared" si="43"/>
        <v>NA</v>
      </c>
      <c r="AK19" s="17">
        <f>AK14/(AK16/100)</f>
        <v>2.1607426306210473</v>
      </c>
      <c r="AL19" s="12" t="s">
        <v>35</v>
      </c>
      <c r="AM19" s="2">
        <f t="shared" si="44"/>
        <v>3.3449477351916377</v>
      </c>
      <c r="AN19" s="2">
        <f t="shared" si="44"/>
        <v>0.84033613445378152</v>
      </c>
      <c r="AO19" s="2">
        <f t="shared" si="44"/>
        <v>12.698412698412698</v>
      </c>
      <c r="AP19" s="2" t="str">
        <f t="shared" si="44"/>
        <v>NA</v>
      </c>
      <c r="AQ19" s="17">
        <f>AQ14/(AQ16/100)</f>
        <v>3.7742970371768259</v>
      </c>
      <c r="AR19" s="12" t="s">
        <v>35</v>
      </c>
      <c r="AS19" s="2">
        <f t="shared" si="45"/>
        <v>3.9393016351403412</v>
      </c>
      <c r="AT19" s="2">
        <f t="shared" si="45"/>
        <v>0.70323488045007032</v>
      </c>
      <c r="AU19" s="2">
        <f t="shared" si="45"/>
        <v>6.8965517241379306</v>
      </c>
      <c r="AV19" s="2" t="str">
        <f t="shared" si="45"/>
        <v>NA</v>
      </c>
      <c r="AW19" s="17">
        <f>AW14/(AW16/100)</f>
        <v>2.8298531978897188</v>
      </c>
      <c r="AX19" s="12" t="s">
        <v>35</v>
      </c>
      <c r="AY19" s="4">
        <f t="shared" si="46"/>
        <v>3.51296824914892</v>
      </c>
      <c r="AZ19" s="4">
        <f t="shared" si="46"/>
        <v>0.79365079365079361</v>
      </c>
      <c r="BA19" s="4" t="str">
        <f t="shared" si="46"/>
        <v>NA</v>
      </c>
      <c r="BB19" s="4" t="str">
        <f t="shared" si="46"/>
        <v>NA</v>
      </c>
      <c r="BC19" s="17">
        <f>BC14/(BC16/100)</f>
        <v>2.2863680563287927</v>
      </c>
      <c r="BD19" s="12" t="s">
        <v>35</v>
      </c>
      <c r="BE19" s="2">
        <f t="shared" si="47"/>
        <v>4.1925340643392728</v>
      </c>
      <c r="BF19" s="2">
        <f t="shared" si="40"/>
        <v>0.67567567567567566</v>
      </c>
      <c r="BG19" s="2" t="str">
        <f t="shared" si="40"/>
        <v>NA</v>
      </c>
      <c r="BH19" s="2" t="str">
        <f t="shared" si="40"/>
        <v>NA</v>
      </c>
      <c r="BI19" s="17">
        <f>BI14/(BI16/100)</f>
        <v>3.9701503510642202</v>
      </c>
    </row>
    <row r="20" spans="1:61" ht="25.5" x14ac:dyDescent="0.2">
      <c r="A20" s="12" t="s">
        <v>36</v>
      </c>
      <c r="B20" s="12" t="s">
        <v>36</v>
      </c>
      <c r="C20" s="2">
        <f>'2009'!$B20</f>
        <v>0.13698476744316251</v>
      </c>
      <c r="D20" s="2">
        <f>'2009'!$J20</f>
        <v>91.2262156448203</v>
      </c>
      <c r="E20" s="2">
        <f>'2009'!$K20</f>
        <v>218.58638743455498</v>
      </c>
      <c r="F20" s="2" t="str">
        <f>'2009'!$L20</f>
        <v>NA</v>
      </c>
      <c r="G20" s="17">
        <f>G15/(G16/100)</f>
        <v>0.76568150956649528</v>
      </c>
      <c r="H20" s="12" t="s">
        <v>36</v>
      </c>
      <c r="I20" s="2">
        <f>'2010'!$B20</f>
        <v>149.92977528089887</v>
      </c>
      <c r="J20" s="2">
        <f>'2010'!$J20</f>
        <v>21.823617339312406</v>
      </c>
      <c r="K20" s="2">
        <f>'2010'!$K20</f>
        <v>240.1036497960084</v>
      </c>
      <c r="L20" s="2" t="str">
        <f>'2010'!$L20</f>
        <v>NA</v>
      </c>
      <c r="M20" s="17">
        <f>M15/(M16/100)</f>
        <v>80.301185054192189</v>
      </c>
      <c r="N20" s="12" t="s">
        <v>36</v>
      </c>
      <c r="O20" s="2">
        <f>'2011'!$B20</f>
        <v>70.588235294117652</v>
      </c>
      <c r="P20" s="2">
        <f>'2011'!$J20</f>
        <v>117.3419773095624</v>
      </c>
      <c r="Q20" s="2">
        <f>'2011'!$K20</f>
        <v>62.07442052410758</v>
      </c>
      <c r="R20" s="2" t="str">
        <f>'2011'!$L20</f>
        <v>NA</v>
      </c>
      <c r="S20" s="17">
        <f>S15/(S16/100)</f>
        <v>76.117424503942217</v>
      </c>
      <c r="T20" s="12" t="s">
        <v>36</v>
      </c>
      <c r="U20" s="2">
        <f t="shared" si="41"/>
        <v>113.48616641460129</v>
      </c>
      <c r="V20" s="2">
        <f t="shared" si="41"/>
        <v>0.55873925501432664</v>
      </c>
      <c r="W20" s="2">
        <f t="shared" si="41"/>
        <v>364.67552212531007</v>
      </c>
      <c r="X20" s="2" t="str">
        <f t="shared" si="41"/>
        <v>NA</v>
      </c>
      <c r="Y20" s="17">
        <f>Y15/(Y16/100)</f>
        <v>100.67320940419745</v>
      </c>
      <c r="Z20" s="12" t="s">
        <v>36</v>
      </c>
      <c r="AA20" s="2">
        <f t="shared" si="42"/>
        <v>19.49685534591195</v>
      </c>
      <c r="AB20" s="2">
        <f t="shared" si="42"/>
        <v>59.181424279481256</v>
      </c>
      <c r="AC20" s="2">
        <f t="shared" si="42"/>
        <v>528.70192307692309</v>
      </c>
      <c r="AD20" s="2" t="str">
        <f t="shared" si="42"/>
        <v>NA</v>
      </c>
      <c r="AE20" s="17">
        <f>AE15/(AE16/100)</f>
        <v>130.74210893913514</v>
      </c>
      <c r="AF20" s="12" t="s">
        <v>36</v>
      </c>
      <c r="AG20" s="2">
        <f t="shared" si="43"/>
        <v>269.4488477014998</v>
      </c>
      <c r="AH20" s="2">
        <f t="shared" si="43"/>
        <v>1.5060240963855422</v>
      </c>
      <c r="AI20" s="2">
        <f t="shared" si="43"/>
        <v>17.798816568047336</v>
      </c>
      <c r="AJ20" s="2" t="str">
        <f t="shared" si="43"/>
        <v>NA</v>
      </c>
      <c r="AK20" s="17">
        <f>AK15/(AK16/100)</f>
        <v>77.412760016288672</v>
      </c>
      <c r="AL20" s="12" t="s">
        <v>36</v>
      </c>
      <c r="AM20" s="2">
        <f t="shared" si="44"/>
        <v>13.658536585365853</v>
      </c>
      <c r="AN20" s="2">
        <f t="shared" si="44"/>
        <v>12.88515406162465</v>
      </c>
      <c r="AO20" s="2">
        <f t="shared" si="44"/>
        <v>2819.0476190476193</v>
      </c>
      <c r="AP20" s="2" t="str">
        <f t="shared" si="44"/>
        <v>NA</v>
      </c>
      <c r="AQ20" s="17">
        <f>AQ15/(AQ16/100)</f>
        <v>546.89564068692209</v>
      </c>
      <c r="AR20" s="12" t="s">
        <v>36</v>
      </c>
      <c r="AS20" s="2">
        <f t="shared" si="45"/>
        <v>170.12858936762348</v>
      </c>
      <c r="AT20" s="2">
        <f t="shared" si="45"/>
        <v>21.800281293952182</v>
      </c>
      <c r="AU20" s="2">
        <f t="shared" si="45"/>
        <v>2325.670498084291</v>
      </c>
      <c r="AV20" s="2" t="str">
        <f t="shared" si="45"/>
        <v>NA</v>
      </c>
      <c r="AW20" s="17">
        <f>AW15/(AW16/100)</f>
        <v>501.8273004257768</v>
      </c>
      <c r="AX20" s="12" t="s">
        <v>36</v>
      </c>
      <c r="AY20" s="4">
        <f t="shared" si="46"/>
        <v>52.772589698325994</v>
      </c>
      <c r="AZ20" s="4">
        <f t="shared" si="46"/>
        <v>23.941798941798943</v>
      </c>
      <c r="BA20" s="4" t="str">
        <f t="shared" si="46"/>
        <v>NA</v>
      </c>
      <c r="BB20" s="4" t="str">
        <f t="shared" si="46"/>
        <v>NA</v>
      </c>
      <c r="BC20" s="17">
        <f>BC15/(BC16/100)</f>
        <v>60.131479881447255</v>
      </c>
      <c r="BD20" s="12" t="s">
        <v>36</v>
      </c>
      <c r="BE20" s="2">
        <f t="shared" si="47"/>
        <v>95.138272998468111</v>
      </c>
      <c r="BF20" s="2">
        <f t="shared" si="40"/>
        <v>27.567567567567568</v>
      </c>
      <c r="BG20" s="2" t="str">
        <f t="shared" si="40"/>
        <v>NA</v>
      </c>
      <c r="BH20" s="2" t="str">
        <f t="shared" si="40"/>
        <v>NA</v>
      </c>
      <c r="BI20" s="17">
        <f>BI15/(BI16/100)</f>
        <v>2314.8873286034627</v>
      </c>
    </row>
    <row r="21" spans="1:61" ht="22.5" x14ac:dyDescent="0.2">
      <c r="A21" s="7"/>
      <c r="B21" s="7"/>
      <c r="C21" s="10"/>
      <c r="D21" s="10"/>
      <c r="E21" s="8"/>
      <c r="F21" s="8"/>
      <c r="G21" s="8"/>
      <c r="H21" s="7"/>
      <c r="I21" s="10"/>
      <c r="J21" s="10"/>
      <c r="K21" s="8"/>
      <c r="L21" s="8"/>
      <c r="M21" s="8"/>
      <c r="N21" s="7"/>
      <c r="O21" s="10"/>
      <c r="P21" s="10"/>
      <c r="Q21" s="8"/>
      <c r="R21" s="8"/>
      <c r="S21" s="8"/>
      <c r="T21" s="7"/>
      <c r="U21" s="8"/>
      <c r="V21" s="8"/>
      <c r="W21" s="8"/>
      <c r="X21" s="8"/>
      <c r="Y21" s="8"/>
      <c r="Z21" s="7"/>
      <c r="AA21" s="8"/>
      <c r="AB21" s="8"/>
      <c r="AC21" s="8"/>
      <c r="AD21" s="8"/>
      <c r="AE21" s="8"/>
      <c r="AF21" s="7"/>
      <c r="AG21" s="8"/>
      <c r="AH21" s="8"/>
      <c r="AI21" s="8"/>
      <c r="AJ21" s="8"/>
      <c r="AK21" s="8"/>
      <c r="AL21" s="7"/>
      <c r="AM21" s="8"/>
      <c r="AN21" s="8"/>
      <c r="AO21" s="8"/>
      <c r="AP21" s="8"/>
      <c r="AQ21" s="8"/>
      <c r="AR21" s="7"/>
      <c r="AS21" s="8"/>
      <c r="AT21" s="8"/>
      <c r="AU21" s="8"/>
      <c r="AV21" s="8"/>
      <c r="AW21" s="8"/>
      <c r="AX21" s="7"/>
      <c r="AY21" s="9"/>
      <c r="AZ21" s="9"/>
      <c r="BA21" s="9"/>
      <c r="BB21" s="9"/>
      <c r="BC21" s="8"/>
      <c r="BD21" s="7"/>
      <c r="BE21" s="10"/>
      <c r="BF21" s="8"/>
      <c r="BG21" s="8"/>
      <c r="BH21" s="8"/>
      <c r="BI21" s="8"/>
    </row>
    <row r="22" spans="1:61" x14ac:dyDescent="0.2">
      <c r="A22" s="12" t="s">
        <v>11</v>
      </c>
      <c r="B22" s="12" t="s">
        <v>11</v>
      </c>
      <c r="C22" s="13">
        <f>'2009'!$B22</f>
        <v>0</v>
      </c>
      <c r="D22" s="13">
        <f>'2009'!$J22</f>
        <v>1</v>
      </c>
      <c r="E22" s="13">
        <f>'2009'!$K22</f>
        <v>0</v>
      </c>
      <c r="F22" s="13">
        <f>'2009'!$L22</f>
        <v>20</v>
      </c>
      <c r="G22" s="16">
        <f>SUM(C22:F22)</f>
        <v>21</v>
      </c>
      <c r="H22" s="12" t="s">
        <v>11</v>
      </c>
      <c r="I22" s="13">
        <f>'2010'!$B22</f>
        <v>0</v>
      </c>
      <c r="J22" s="13">
        <f>'2010'!$J22</f>
        <v>0</v>
      </c>
      <c r="K22" s="13">
        <f>'2010'!$K22</f>
        <v>0</v>
      </c>
      <c r="L22" s="13">
        <f>'2010'!$L22</f>
        <v>7</v>
      </c>
      <c r="M22" s="16">
        <f>SUM(I22:L22)</f>
        <v>7</v>
      </c>
      <c r="N22" s="12" t="s">
        <v>11</v>
      </c>
      <c r="O22" s="13">
        <f>'2011'!$B22</f>
        <v>0</v>
      </c>
      <c r="P22" s="13">
        <f>'2011'!$J22</f>
        <v>0</v>
      </c>
      <c r="Q22" s="13">
        <f>'2011'!$K22</f>
        <v>0</v>
      </c>
      <c r="R22" s="13">
        <f>'2011'!$L22</f>
        <v>7</v>
      </c>
      <c r="S22" s="16">
        <f>SUM(O22:R22)</f>
        <v>7</v>
      </c>
      <c r="T22" s="12" t="s">
        <v>11</v>
      </c>
      <c r="U22" s="2">
        <v>0</v>
      </c>
      <c r="V22" s="2">
        <v>0</v>
      </c>
      <c r="W22" s="2">
        <v>0</v>
      </c>
      <c r="X22" s="2">
        <v>2</v>
      </c>
      <c r="Y22" s="16">
        <f>SUM(U22:X22)</f>
        <v>2</v>
      </c>
      <c r="Z22" s="12" t="s">
        <v>11</v>
      </c>
      <c r="AA22" s="2">
        <v>0</v>
      </c>
      <c r="AB22" s="2">
        <v>0</v>
      </c>
      <c r="AC22" s="2">
        <v>1</v>
      </c>
      <c r="AD22" s="2">
        <v>3</v>
      </c>
      <c r="AE22" s="16">
        <f>SUM(AA22:AD22)</f>
        <v>4</v>
      </c>
      <c r="AF22" s="12" t="s">
        <v>11</v>
      </c>
      <c r="AG22" s="2">
        <v>0</v>
      </c>
      <c r="AH22" s="2">
        <v>0</v>
      </c>
      <c r="AI22" s="2">
        <v>0</v>
      </c>
      <c r="AJ22" s="2">
        <v>2</v>
      </c>
      <c r="AK22" s="16">
        <f>SUM(AG22:AJ22)</f>
        <v>2</v>
      </c>
      <c r="AL22" s="12" t="s">
        <v>11</v>
      </c>
      <c r="AM22" s="2">
        <v>0</v>
      </c>
      <c r="AN22" s="2">
        <v>0</v>
      </c>
      <c r="AO22" s="2">
        <v>0</v>
      </c>
      <c r="AP22" s="2">
        <v>2</v>
      </c>
      <c r="AQ22" s="16">
        <f>SUM(AM22:AP22)</f>
        <v>2</v>
      </c>
      <c r="AR22" s="12" t="s">
        <v>11</v>
      </c>
      <c r="AS22" s="2">
        <v>0</v>
      </c>
      <c r="AT22" s="2">
        <v>0</v>
      </c>
      <c r="AU22" s="2">
        <v>0</v>
      </c>
      <c r="AV22" s="2">
        <v>3</v>
      </c>
      <c r="AW22" s="16">
        <f>SUM(AS22:AV22)</f>
        <v>3</v>
      </c>
      <c r="AX22" s="12" t="s">
        <v>11</v>
      </c>
      <c r="AY22" s="4">
        <v>0</v>
      </c>
      <c r="AZ22" s="4">
        <v>0</v>
      </c>
      <c r="BA22" s="4" t="s">
        <v>4</v>
      </c>
      <c r="BB22" s="4">
        <v>0</v>
      </c>
      <c r="BC22" s="16">
        <f>SUM(AY22:BB22)</f>
        <v>0</v>
      </c>
      <c r="BD22" s="12" t="s">
        <v>11</v>
      </c>
      <c r="BE22" s="13">
        <v>0</v>
      </c>
      <c r="BF22" s="3">
        <v>0</v>
      </c>
      <c r="BG22" s="3">
        <v>0</v>
      </c>
      <c r="BH22" s="3">
        <v>0</v>
      </c>
      <c r="BI22" s="16">
        <f>SUM(BE22:BH22)</f>
        <v>0</v>
      </c>
    </row>
    <row r="23" spans="1:61" x14ac:dyDescent="0.2">
      <c r="A23" s="12" t="s">
        <v>12</v>
      </c>
      <c r="B23" s="12" t="s">
        <v>12</v>
      </c>
      <c r="C23" s="13">
        <f>'2009'!$B23</f>
        <v>13</v>
      </c>
      <c r="D23" s="13">
        <f>'2009'!$J23</f>
        <v>0</v>
      </c>
      <c r="E23" s="13">
        <f>'2009'!$K23</f>
        <v>4</v>
      </c>
      <c r="F23" s="13">
        <f>'2009'!$L23</f>
        <v>9</v>
      </c>
      <c r="G23" s="16">
        <f t="shared" ref="G23:G26" si="48">SUM(C23:F23)</f>
        <v>26</v>
      </c>
      <c r="H23" s="12" t="s">
        <v>12</v>
      </c>
      <c r="I23" s="13">
        <f>'2010'!$B23</f>
        <v>8</v>
      </c>
      <c r="J23" s="13">
        <f>'2010'!$J23</f>
        <v>1</v>
      </c>
      <c r="K23" s="13">
        <f>'2010'!$K23</f>
        <v>0</v>
      </c>
      <c r="L23" s="13">
        <f>'2010'!$L23</f>
        <v>1</v>
      </c>
      <c r="M23" s="16">
        <f t="shared" ref="M23:M26" si="49">SUM(I23:L23)</f>
        <v>10</v>
      </c>
      <c r="N23" s="12" t="s">
        <v>12</v>
      </c>
      <c r="O23" s="13">
        <f>'2011'!$B23</f>
        <v>6</v>
      </c>
      <c r="P23" s="13">
        <f>'2011'!$J23</f>
        <v>0</v>
      </c>
      <c r="Q23" s="13">
        <f>'2011'!$K23</f>
        <v>0</v>
      </c>
      <c r="R23" s="13">
        <f>'2011'!$L23</f>
        <v>3</v>
      </c>
      <c r="S23" s="16">
        <f t="shared" ref="S23:S26" si="50">SUM(O23:R23)</f>
        <v>9</v>
      </c>
      <c r="T23" s="12" t="s">
        <v>12</v>
      </c>
      <c r="U23" s="2">
        <v>2</v>
      </c>
      <c r="V23" s="2">
        <v>0</v>
      </c>
      <c r="W23" s="2">
        <v>1</v>
      </c>
      <c r="X23" s="2">
        <v>4</v>
      </c>
      <c r="Y23" s="16">
        <f t="shared" ref="Y23:Y26" si="51">SUM(U23:X23)</f>
        <v>7</v>
      </c>
      <c r="Z23" s="12" t="s">
        <v>12</v>
      </c>
      <c r="AA23" s="2">
        <v>3</v>
      </c>
      <c r="AB23" s="2">
        <v>0</v>
      </c>
      <c r="AC23" s="2">
        <v>0</v>
      </c>
      <c r="AD23" s="2">
        <v>4</v>
      </c>
      <c r="AE23" s="16">
        <f t="shared" ref="AE23:AE26" si="52">SUM(AA23:AD23)</f>
        <v>7</v>
      </c>
      <c r="AF23" s="12" t="s">
        <v>12</v>
      </c>
      <c r="AG23" s="2">
        <v>2</v>
      </c>
      <c r="AH23" s="2">
        <v>0</v>
      </c>
      <c r="AI23" s="2">
        <v>3</v>
      </c>
      <c r="AJ23" s="2">
        <v>1</v>
      </c>
      <c r="AK23" s="16">
        <f t="shared" ref="AK23:AK26" si="53">SUM(AG23:AJ23)</f>
        <v>6</v>
      </c>
      <c r="AL23" s="12" t="s">
        <v>12</v>
      </c>
      <c r="AM23" s="2">
        <v>1</v>
      </c>
      <c r="AN23" s="2">
        <v>1</v>
      </c>
      <c r="AO23" s="2">
        <v>0</v>
      </c>
      <c r="AP23" s="2">
        <v>3</v>
      </c>
      <c r="AQ23" s="16">
        <f t="shared" ref="AQ23:AQ26" si="54">SUM(AM23:AP23)</f>
        <v>5</v>
      </c>
      <c r="AR23" s="12" t="s">
        <v>12</v>
      </c>
      <c r="AS23" s="2">
        <v>0</v>
      </c>
      <c r="AT23" s="2">
        <v>0</v>
      </c>
      <c r="AU23" s="2">
        <v>0</v>
      </c>
      <c r="AV23" s="2">
        <v>1</v>
      </c>
      <c r="AW23" s="16">
        <f t="shared" ref="AW23:AW26" si="55">SUM(AS23:AV23)</f>
        <v>1</v>
      </c>
      <c r="AX23" s="12" t="s">
        <v>12</v>
      </c>
      <c r="AY23" s="4">
        <v>0</v>
      </c>
      <c r="AZ23" s="4">
        <v>0</v>
      </c>
      <c r="BA23" s="4" t="s">
        <v>4</v>
      </c>
      <c r="BB23" s="4">
        <v>2</v>
      </c>
      <c r="BC23" s="16">
        <f t="shared" ref="BC23:BC26" si="56">SUM(AY23:BB23)</f>
        <v>2</v>
      </c>
      <c r="BD23" s="12" t="s">
        <v>12</v>
      </c>
      <c r="BE23" s="13">
        <v>0</v>
      </c>
      <c r="BF23" s="3">
        <v>0</v>
      </c>
      <c r="BG23" s="3">
        <v>0</v>
      </c>
      <c r="BH23" s="3">
        <v>6</v>
      </c>
      <c r="BI23" s="16">
        <f t="shared" ref="BI23:BI26" si="57">SUM(BE23:BH23)</f>
        <v>6</v>
      </c>
    </row>
    <row r="24" spans="1:61" x14ac:dyDescent="0.2">
      <c r="A24" s="12" t="s">
        <v>13</v>
      </c>
      <c r="B24" s="12" t="s">
        <v>13</v>
      </c>
      <c r="C24" s="13">
        <f>'2009'!$B24</f>
        <v>3</v>
      </c>
      <c r="D24" s="13">
        <f>'2009'!$J24</f>
        <v>0</v>
      </c>
      <c r="E24" s="13">
        <f>'2009'!$K24</f>
        <v>0</v>
      </c>
      <c r="F24" s="13">
        <f>'2009'!$L24</f>
        <v>3</v>
      </c>
      <c r="G24" s="16">
        <f t="shared" si="48"/>
        <v>6</v>
      </c>
      <c r="H24" s="12" t="s">
        <v>13</v>
      </c>
      <c r="I24" s="13">
        <f>'2010'!$B24</f>
        <v>0</v>
      </c>
      <c r="J24" s="13">
        <f>'2010'!$J24</f>
        <v>0</v>
      </c>
      <c r="K24" s="13">
        <f>'2010'!$K24</f>
        <v>0</v>
      </c>
      <c r="L24" s="13">
        <f>'2010'!$L24</f>
        <v>1</v>
      </c>
      <c r="M24" s="16">
        <f t="shared" si="49"/>
        <v>1</v>
      </c>
      <c r="N24" s="12" t="s">
        <v>13</v>
      </c>
      <c r="O24" s="13">
        <f>'2011'!$B24</f>
        <v>0</v>
      </c>
      <c r="P24" s="13">
        <f>'2011'!$J24</f>
        <v>0</v>
      </c>
      <c r="Q24" s="13">
        <f>'2011'!$K24</f>
        <v>0</v>
      </c>
      <c r="R24" s="13">
        <f>'2011'!$L24</f>
        <v>4</v>
      </c>
      <c r="S24" s="16">
        <f t="shared" si="50"/>
        <v>4</v>
      </c>
      <c r="T24" s="12" t="s">
        <v>13</v>
      </c>
      <c r="U24" s="2">
        <v>0</v>
      </c>
      <c r="V24" s="2">
        <v>0</v>
      </c>
      <c r="W24" s="2">
        <v>0</v>
      </c>
      <c r="X24" s="2">
        <v>9</v>
      </c>
      <c r="Y24" s="16">
        <f t="shared" si="51"/>
        <v>9</v>
      </c>
      <c r="Z24" s="12" t="s">
        <v>13</v>
      </c>
      <c r="AA24" s="2">
        <v>0</v>
      </c>
      <c r="AB24" s="2">
        <v>0</v>
      </c>
      <c r="AC24" s="2">
        <v>0</v>
      </c>
      <c r="AD24" s="2">
        <v>6</v>
      </c>
      <c r="AE24" s="16">
        <f t="shared" si="52"/>
        <v>6</v>
      </c>
      <c r="AF24" s="12" t="s">
        <v>13</v>
      </c>
      <c r="AG24" s="2">
        <v>0</v>
      </c>
      <c r="AH24" s="2">
        <v>0</v>
      </c>
      <c r="AI24" s="2">
        <v>0</v>
      </c>
      <c r="AJ24" s="2">
        <v>1</v>
      </c>
      <c r="AK24" s="16">
        <f t="shared" si="53"/>
        <v>1</v>
      </c>
      <c r="AL24" s="12" t="s">
        <v>13</v>
      </c>
      <c r="AM24" s="2">
        <v>0</v>
      </c>
      <c r="AN24" s="2">
        <v>0</v>
      </c>
      <c r="AO24" s="2">
        <v>0</v>
      </c>
      <c r="AP24" s="2">
        <v>1</v>
      </c>
      <c r="AQ24" s="16">
        <f t="shared" si="54"/>
        <v>1</v>
      </c>
      <c r="AR24" s="12" t="s">
        <v>13</v>
      </c>
      <c r="AS24" s="2">
        <v>0</v>
      </c>
      <c r="AT24" s="2">
        <v>0</v>
      </c>
      <c r="AU24" s="2">
        <v>0</v>
      </c>
      <c r="AV24" s="2">
        <v>2</v>
      </c>
      <c r="AW24" s="16">
        <f t="shared" si="55"/>
        <v>2</v>
      </c>
      <c r="AX24" s="12" t="s">
        <v>13</v>
      </c>
      <c r="AY24" s="4">
        <v>0</v>
      </c>
      <c r="AZ24" s="4">
        <v>0</v>
      </c>
      <c r="BA24" s="4" t="s">
        <v>4</v>
      </c>
      <c r="BB24" s="4">
        <v>0</v>
      </c>
      <c r="BC24" s="16">
        <f t="shared" si="56"/>
        <v>0</v>
      </c>
      <c r="BD24" s="12" t="s">
        <v>13</v>
      </c>
      <c r="BE24" s="13">
        <v>0</v>
      </c>
      <c r="BF24" s="3">
        <v>0</v>
      </c>
      <c r="BG24" s="3">
        <v>0</v>
      </c>
      <c r="BH24" s="3">
        <v>2</v>
      </c>
      <c r="BI24" s="16">
        <f t="shared" si="57"/>
        <v>2</v>
      </c>
    </row>
    <row r="25" spans="1:61" x14ac:dyDescent="0.2">
      <c r="A25" s="12" t="s">
        <v>14</v>
      </c>
      <c r="B25" s="12" t="s">
        <v>14</v>
      </c>
      <c r="C25" s="13">
        <f>'2009'!$B25</f>
        <v>11</v>
      </c>
      <c r="D25" s="13">
        <f>'2009'!$J25</f>
        <v>0</v>
      </c>
      <c r="E25" s="13">
        <f>'2009'!$K25</f>
        <v>2</v>
      </c>
      <c r="F25" s="13">
        <f>'2009'!$L25</f>
        <v>12</v>
      </c>
      <c r="G25" s="16">
        <f t="shared" si="48"/>
        <v>25</v>
      </c>
      <c r="H25" s="12" t="s">
        <v>14</v>
      </c>
      <c r="I25" s="13">
        <f>'2010'!$B25</f>
        <v>7</v>
      </c>
      <c r="J25" s="13">
        <f>'2010'!$J25</f>
        <v>0</v>
      </c>
      <c r="K25" s="13">
        <f>'2010'!$K25</f>
        <v>0</v>
      </c>
      <c r="L25" s="13">
        <f>'2010'!$L25</f>
        <v>5</v>
      </c>
      <c r="M25" s="16">
        <f t="shared" si="49"/>
        <v>12</v>
      </c>
      <c r="N25" s="12" t="s">
        <v>14</v>
      </c>
      <c r="O25" s="13">
        <f>'2011'!$B25</f>
        <v>12</v>
      </c>
      <c r="P25" s="13">
        <f>'2011'!$J25</f>
        <v>0</v>
      </c>
      <c r="Q25" s="13">
        <f>'2011'!$K25</f>
        <v>0</v>
      </c>
      <c r="R25" s="13">
        <f>'2011'!$L25</f>
        <v>10</v>
      </c>
      <c r="S25" s="16">
        <f t="shared" si="50"/>
        <v>22</v>
      </c>
      <c r="T25" s="12" t="s">
        <v>14</v>
      </c>
      <c r="U25" s="2">
        <v>9</v>
      </c>
      <c r="V25" s="2">
        <v>0</v>
      </c>
      <c r="W25" s="2">
        <v>4</v>
      </c>
      <c r="X25" s="2">
        <v>17</v>
      </c>
      <c r="Y25" s="16">
        <f t="shared" si="51"/>
        <v>30</v>
      </c>
      <c r="Z25" s="12" t="s">
        <v>14</v>
      </c>
      <c r="AA25" s="2">
        <v>4</v>
      </c>
      <c r="AB25" s="2">
        <v>0</v>
      </c>
      <c r="AC25" s="2">
        <v>3</v>
      </c>
      <c r="AD25" s="2">
        <v>8</v>
      </c>
      <c r="AE25" s="16">
        <f t="shared" si="52"/>
        <v>15</v>
      </c>
      <c r="AF25" s="12" t="s">
        <v>14</v>
      </c>
      <c r="AG25" s="2">
        <v>8</v>
      </c>
      <c r="AH25" s="2">
        <v>1</v>
      </c>
      <c r="AI25" s="2">
        <v>0</v>
      </c>
      <c r="AJ25" s="2">
        <v>6</v>
      </c>
      <c r="AK25" s="16">
        <f t="shared" si="53"/>
        <v>15</v>
      </c>
      <c r="AL25" s="12" t="s">
        <v>14</v>
      </c>
      <c r="AM25" s="2">
        <v>10</v>
      </c>
      <c r="AN25" s="2">
        <v>1</v>
      </c>
      <c r="AO25" s="2">
        <v>1</v>
      </c>
      <c r="AP25" s="2">
        <v>8</v>
      </c>
      <c r="AQ25" s="16">
        <f t="shared" si="54"/>
        <v>20</v>
      </c>
      <c r="AR25" s="12" t="s">
        <v>14</v>
      </c>
      <c r="AS25" s="2">
        <v>6</v>
      </c>
      <c r="AT25" s="2">
        <v>0</v>
      </c>
      <c r="AU25" s="2">
        <v>6</v>
      </c>
      <c r="AV25" s="2">
        <v>9</v>
      </c>
      <c r="AW25" s="16">
        <f t="shared" si="55"/>
        <v>21</v>
      </c>
      <c r="AX25" s="12" t="s">
        <v>14</v>
      </c>
      <c r="AY25" s="4">
        <v>4</v>
      </c>
      <c r="AZ25" s="4">
        <v>0</v>
      </c>
      <c r="BA25" s="4" t="s">
        <v>4</v>
      </c>
      <c r="BB25" s="4">
        <v>9</v>
      </c>
      <c r="BC25" s="16">
        <f t="shared" si="56"/>
        <v>13</v>
      </c>
      <c r="BD25" s="12" t="s">
        <v>14</v>
      </c>
      <c r="BE25" s="13">
        <v>5</v>
      </c>
      <c r="BF25" s="3">
        <v>0</v>
      </c>
      <c r="BG25" s="3">
        <v>0</v>
      </c>
      <c r="BH25" s="3">
        <v>16</v>
      </c>
      <c r="BI25" s="16">
        <f t="shared" si="57"/>
        <v>21</v>
      </c>
    </row>
    <row r="26" spans="1:61" x14ac:dyDescent="0.2">
      <c r="A26" s="12" t="s">
        <v>15</v>
      </c>
      <c r="B26" s="12" t="s">
        <v>15</v>
      </c>
      <c r="C26" s="13">
        <f>'2009'!$B26</f>
        <v>174</v>
      </c>
      <c r="D26" s="13">
        <f>'2009'!$J26</f>
        <v>95</v>
      </c>
      <c r="E26" s="13">
        <f>'2009'!$K26</f>
        <v>315</v>
      </c>
      <c r="F26" s="13">
        <f>'2009'!$L26</f>
        <v>3734</v>
      </c>
      <c r="G26" s="16">
        <f t="shared" si="48"/>
        <v>4318</v>
      </c>
      <c r="H26" s="12" t="s">
        <v>15</v>
      </c>
      <c r="I26" s="13">
        <f>'2010'!$B26</f>
        <v>178</v>
      </c>
      <c r="J26" s="13">
        <f>'2010'!$J26</f>
        <v>95</v>
      </c>
      <c r="K26" s="13">
        <f>'2010'!$K26</f>
        <v>313</v>
      </c>
      <c r="L26" s="13">
        <f>'2010'!$L26</f>
        <v>3528</v>
      </c>
      <c r="M26" s="16">
        <f t="shared" si="49"/>
        <v>4114</v>
      </c>
      <c r="N26" s="12" t="s">
        <v>15</v>
      </c>
      <c r="O26" s="13">
        <f>'2011'!$B26</f>
        <v>209</v>
      </c>
      <c r="P26" s="13">
        <f>'2011'!$J26</f>
        <v>99</v>
      </c>
      <c r="Q26" s="13">
        <f>'2011'!$K26</f>
        <v>308</v>
      </c>
      <c r="R26" s="13">
        <f>'2011'!$L26</f>
        <v>3158</v>
      </c>
      <c r="S26" s="16">
        <f t="shared" si="50"/>
        <v>3774</v>
      </c>
      <c r="T26" s="12" t="s">
        <v>15</v>
      </c>
      <c r="U26" s="2">
        <v>151</v>
      </c>
      <c r="V26" s="2">
        <v>98</v>
      </c>
      <c r="W26" s="2">
        <v>321</v>
      </c>
      <c r="X26" s="2">
        <v>2894</v>
      </c>
      <c r="Y26" s="16">
        <f t="shared" si="51"/>
        <v>3464</v>
      </c>
      <c r="Z26" s="12" t="s">
        <v>15</v>
      </c>
      <c r="AA26" s="2">
        <v>144</v>
      </c>
      <c r="AB26" s="2">
        <v>100</v>
      </c>
      <c r="AC26" s="2">
        <v>335</v>
      </c>
      <c r="AD26" s="2">
        <v>2701</v>
      </c>
      <c r="AE26" s="16">
        <f t="shared" si="52"/>
        <v>3280</v>
      </c>
      <c r="AF26" s="12" t="s">
        <v>15</v>
      </c>
      <c r="AG26" s="2">
        <v>133</v>
      </c>
      <c r="AH26" s="2">
        <v>97</v>
      </c>
      <c r="AI26" s="2">
        <v>317</v>
      </c>
      <c r="AJ26" s="2">
        <v>2508</v>
      </c>
      <c r="AK26" s="16">
        <f t="shared" si="53"/>
        <v>3055</v>
      </c>
      <c r="AL26" s="12" t="s">
        <v>15</v>
      </c>
      <c r="AM26" s="2">
        <v>133</v>
      </c>
      <c r="AN26" s="2">
        <v>95</v>
      </c>
      <c r="AO26" s="2">
        <v>302</v>
      </c>
      <c r="AP26" s="2">
        <v>2367</v>
      </c>
      <c r="AQ26" s="16">
        <f t="shared" si="54"/>
        <v>2897</v>
      </c>
      <c r="AR26" s="12" t="s">
        <v>15</v>
      </c>
      <c r="AS26" s="2">
        <v>149</v>
      </c>
      <c r="AT26" s="2">
        <v>81</v>
      </c>
      <c r="AU26" s="2">
        <v>302</v>
      </c>
      <c r="AV26" s="2">
        <v>2163</v>
      </c>
      <c r="AW26" s="16">
        <f t="shared" si="55"/>
        <v>2695</v>
      </c>
      <c r="AX26" s="12" t="s">
        <v>15</v>
      </c>
      <c r="AY26" s="4">
        <v>156</v>
      </c>
      <c r="AZ26" s="4">
        <v>81</v>
      </c>
      <c r="BA26" s="4">
        <v>299</v>
      </c>
      <c r="BB26" s="4">
        <v>2163</v>
      </c>
      <c r="BC26" s="16">
        <f t="shared" si="56"/>
        <v>2699</v>
      </c>
      <c r="BD26" s="12" t="s">
        <v>15</v>
      </c>
      <c r="BE26" s="13">
        <v>165</v>
      </c>
      <c r="BF26" s="3">
        <v>88</v>
      </c>
      <c r="BG26" s="3">
        <v>299</v>
      </c>
      <c r="BH26" s="3">
        <v>1939</v>
      </c>
      <c r="BI26" s="16">
        <f t="shared" si="57"/>
        <v>2491</v>
      </c>
    </row>
    <row r="27" spans="1:61" ht="25.5" x14ac:dyDescent="0.2">
      <c r="A27" s="12" t="s">
        <v>37</v>
      </c>
      <c r="B27" s="12" t="s">
        <v>37</v>
      </c>
      <c r="C27" s="2">
        <f>'2009'!$B27</f>
        <v>0</v>
      </c>
      <c r="D27" s="2">
        <f>'2009'!$J27</f>
        <v>1.0526315789473684</v>
      </c>
      <c r="E27" s="2">
        <f>'2009'!$K27</f>
        <v>0</v>
      </c>
      <c r="F27" s="2">
        <f>'2009'!$L27</f>
        <v>0.53561863952865563</v>
      </c>
      <c r="G27" s="17">
        <f>G22/(G26/100)</f>
        <v>0.48633626679018066</v>
      </c>
      <c r="H27" s="12" t="s">
        <v>37</v>
      </c>
      <c r="I27" s="2">
        <f>'2010'!$B27</f>
        <v>0</v>
      </c>
      <c r="J27" s="2">
        <f>'2010'!$J27</f>
        <v>0</v>
      </c>
      <c r="K27" s="2">
        <f>'2010'!$K27</f>
        <v>0</v>
      </c>
      <c r="L27" s="2">
        <f>'2010'!$L27</f>
        <v>0.1984126984126984</v>
      </c>
      <c r="M27" s="17">
        <f>M22/(M26/100)</f>
        <v>0.17015070491006321</v>
      </c>
      <c r="N27" s="12" t="s">
        <v>37</v>
      </c>
      <c r="O27" s="2">
        <f>'2011'!$B27</f>
        <v>0</v>
      </c>
      <c r="P27" s="2">
        <f>'2011'!$J27</f>
        <v>0</v>
      </c>
      <c r="Q27" s="2">
        <f>'2011'!$K27</f>
        <v>0</v>
      </c>
      <c r="R27" s="2">
        <f>'2011'!$L27</f>
        <v>0.22165927802406588</v>
      </c>
      <c r="S27" s="17">
        <f>S22/(S26/100)</f>
        <v>0.18547959724430313</v>
      </c>
      <c r="T27" s="12" t="s">
        <v>37</v>
      </c>
      <c r="U27" s="2">
        <f>IF(OR(OR(U22="",U22="NA"),OR(U$26="",U$26="NA")),"NA",U22*100/U$26)</f>
        <v>0</v>
      </c>
      <c r="V27" s="2">
        <f t="shared" ref="V27:X27" si="58">IF(OR(OR(V22="",V22="NA"),OR(V$26="",V$26="NA")),"NA",V22*100/V$26)</f>
        <v>0</v>
      </c>
      <c r="W27" s="2">
        <f t="shared" si="58"/>
        <v>0</v>
      </c>
      <c r="X27" s="2">
        <f t="shared" si="58"/>
        <v>6.9108500345542501E-2</v>
      </c>
      <c r="Y27" s="17">
        <f>Y22/(Y26/100)</f>
        <v>5.7736720554272515E-2</v>
      </c>
      <c r="Z27" s="12" t="s">
        <v>37</v>
      </c>
      <c r="AA27" s="2">
        <f>IF(OR(OR(AA22="",AA22="NA"),OR(AA$26="",AA$26="NA")),"NA",AA22*100/AA$26)</f>
        <v>0</v>
      </c>
      <c r="AB27" s="2">
        <f t="shared" ref="AB27:AD27" si="59">IF(OR(OR(AB22="",AB22="NA"),OR(AB$26="",AB$26="NA")),"NA",AB22*100/AB$26)</f>
        <v>0</v>
      </c>
      <c r="AC27" s="2">
        <f>IF(OR(OR(AC22="",AC22="NA"),OR(AC$26="",AC$26="NA")),"NA",AC22*100/AC$26)</f>
        <v>0.29850746268656714</v>
      </c>
      <c r="AD27" s="2">
        <f t="shared" si="59"/>
        <v>0.11106997408367271</v>
      </c>
      <c r="AE27" s="17">
        <f>AE22/(AE26/100)</f>
        <v>0.12195121951219513</v>
      </c>
      <c r="AF27" s="12" t="s">
        <v>37</v>
      </c>
      <c r="AG27" s="2">
        <f>IF(OR(OR(AG22="",AG22="NA"),OR(AG$26="",AG$26="NA")),"NA",AG22*100/AG$26)</f>
        <v>0</v>
      </c>
      <c r="AH27" s="2">
        <f t="shared" ref="AH27:AJ27" si="60">IF(OR(OR(AH22="",AH22="NA"),OR(AH$26="",AH$26="NA")),"NA",AH22*100/AH$26)</f>
        <v>0</v>
      </c>
      <c r="AI27" s="2">
        <f t="shared" si="60"/>
        <v>0</v>
      </c>
      <c r="AJ27" s="2">
        <f t="shared" si="60"/>
        <v>7.9744816586921854E-2</v>
      </c>
      <c r="AK27" s="17">
        <f>AK22/(AK26/100)</f>
        <v>6.5466448445171854E-2</v>
      </c>
      <c r="AL27" s="12" t="s">
        <v>37</v>
      </c>
      <c r="AM27" s="2">
        <f>IF(OR(OR(AM22="",AM22="NA"),OR(AM$26="",AM$26="NA")),"NA",AM22*100/AM$26)</f>
        <v>0</v>
      </c>
      <c r="AN27" s="2">
        <f t="shared" ref="AN27:AP27" si="61">IF(OR(AN22="",AN$26=""),"NA",AN22*100/AN$26)</f>
        <v>0</v>
      </c>
      <c r="AO27" s="2">
        <f t="shared" si="61"/>
        <v>0</v>
      </c>
      <c r="AP27" s="2">
        <f t="shared" si="61"/>
        <v>8.4495141529362064E-2</v>
      </c>
      <c r="AQ27" s="17">
        <f>AQ22/(AQ26/100)</f>
        <v>6.903693476009666E-2</v>
      </c>
      <c r="AR27" s="12" t="s">
        <v>37</v>
      </c>
      <c r="AS27" s="2">
        <f>IF(OR(OR(AS22="",AS22="NA"),OR(AS$26="",AS$26="NA")),"NA",AS22*100/AS$26)</f>
        <v>0</v>
      </c>
      <c r="AT27" s="2">
        <f t="shared" ref="AT27:AV27" si="62">IF(OR(OR(AT22="",AT22="NA"),OR(AT$26="",AT$26="NA")),"NA",AT22*100/AT$26)</f>
        <v>0</v>
      </c>
      <c r="AU27" s="2">
        <f t="shared" si="62"/>
        <v>0</v>
      </c>
      <c r="AV27" s="2">
        <f t="shared" si="62"/>
        <v>0.13869625520110956</v>
      </c>
      <c r="AW27" s="17">
        <f>AW22/(AW26/100)</f>
        <v>0.11131725417439703</v>
      </c>
      <c r="AX27" s="12" t="s">
        <v>37</v>
      </c>
      <c r="AY27" s="4">
        <f>IF(OR(OR(AY22="",AY22="NA"),OR(AY$26="",AY$26="NA")),"NA",AY22*100/AY$26)</f>
        <v>0</v>
      </c>
      <c r="AZ27" s="4">
        <f t="shared" ref="AZ27:BB27" si="63">IF(OR(OR(AZ22="",AZ22="NA"),OR(AZ$26="",AZ$26="NA")),"NA",AZ22*100/AZ$26)</f>
        <v>0</v>
      </c>
      <c r="BA27" s="4" t="str">
        <f t="shared" si="63"/>
        <v>NA</v>
      </c>
      <c r="BB27" s="4">
        <f t="shared" si="63"/>
        <v>0</v>
      </c>
      <c r="BC27" s="17">
        <f>BC22/(BC26/100)</f>
        <v>0</v>
      </c>
      <c r="BD27" s="12" t="s">
        <v>37</v>
      </c>
      <c r="BE27" s="2">
        <f>IF(OR(OR(BE22="",BE22="NA"),OR(BE$26="",BE$26="NA")),"NA",BE22*100/BE$26)</f>
        <v>0</v>
      </c>
      <c r="BF27" s="2">
        <f t="shared" ref="BF27:BH30" si="64">IF(OR(OR(BF22="",BF22="NA"),OR(BF$26="",BF$26="NA")),"NA",BF22*100/BF$26)</f>
        <v>0</v>
      </c>
      <c r="BG27" s="2">
        <f t="shared" si="64"/>
        <v>0</v>
      </c>
      <c r="BH27" s="2">
        <f t="shared" si="64"/>
        <v>0</v>
      </c>
      <c r="BI27" s="17">
        <f>BI22/(BI26/100)</f>
        <v>0</v>
      </c>
    </row>
    <row r="28" spans="1:61" ht="25.5" x14ac:dyDescent="0.2">
      <c r="A28" s="12" t="s">
        <v>38</v>
      </c>
      <c r="B28" s="12" t="s">
        <v>38</v>
      </c>
      <c r="C28" s="2">
        <f>'2009'!$B28</f>
        <v>7.4712643678160919</v>
      </c>
      <c r="D28" s="2">
        <f>'2009'!$J28</f>
        <v>0</v>
      </c>
      <c r="E28" s="2">
        <f>'2009'!$K28</f>
        <v>1.2698412698412698</v>
      </c>
      <c r="F28" s="2">
        <f>'2009'!$L28</f>
        <v>0.24102838778789501</v>
      </c>
      <c r="G28" s="17">
        <f>G23/(G26/100)</f>
        <v>0.60213061602593798</v>
      </c>
      <c r="H28" s="12" t="s">
        <v>38</v>
      </c>
      <c r="I28" s="2">
        <f>'2010'!$B28</f>
        <v>4.4943820224719104</v>
      </c>
      <c r="J28" s="2">
        <f>'2010'!$J28</f>
        <v>1.0526315789473684</v>
      </c>
      <c r="K28" s="2">
        <f>'2010'!$K28</f>
        <v>0</v>
      </c>
      <c r="L28" s="2">
        <f>'2010'!$L28</f>
        <v>2.834467120181406E-2</v>
      </c>
      <c r="M28" s="17">
        <f>M23/(M26/100)</f>
        <v>0.24307243558580457</v>
      </c>
      <c r="N28" s="12" t="s">
        <v>38</v>
      </c>
      <c r="O28" s="2">
        <f>'2011'!$B28</f>
        <v>2.8708133971291865</v>
      </c>
      <c r="P28" s="2">
        <f>'2011'!$J28</f>
        <v>0</v>
      </c>
      <c r="Q28" s="2">
        <f>'2011'!$K28</f>
        <v>0</v>
      </c>
      <c r="R28" s="2">
        <f>'2011'!$L28</f>
        <v>9.4996833438885375E-2</v>
      </c>
      <c r="S28" s="17">
        <f>S23/(S26/100)</f>
        <v>0.23847376788553257</v>
      </c>
      <c r="T28" s="12" t="s">
        <v>38</v>
      </c>
      <c r="U28" s="2">
        <f t="shared" ref="U28:X30" si="65">IF(OR(OR(U23="",U23="NA"),OR(U$26="",U$26="NA")),"NA",U23*100/U$26)</f>
        <v>1.3245033112582782</v>
      </c>
      <c r="V28" s="2">
        <f t="shared" si="65"/>
        <v>0</v>
      </c>
      <c r="W28" s="2">
        <f t="shared" si="65"/>
        <v>0.3115264797507788</v>
      </c>
      <c r="X28" s="2">
        <f t="shared" si="65"/>
        <v>0.138217000691085</v>
      </c>
      <c r="Y28" s="17">
        <f>Y23/(Y26/100)</f>
        <v>0.20207852193995382</v>
      </c>
      <c r="Z28" s="12" t="s">
        <v>38</v>
      </c>
      <c r="AA28" s="2">
        <f t="shared" ref="AA28:AD30" si="66">IF(OR(OR(AA23="",AA23="NA"),OR(AA$26="",AA$26="NA")),"NA",AA23*100/AA$26)</f>
        <v>2.0833333333333335</v>
      </c>
      <c r="AB28" s="2">
        <f t="shared" si="66"/>
        <v>0</v>
      </c>
      <c r="AC28" s="2">
        <f t="shared" si="66"/>
        <v>0</v>
      </c>
      <c r="AD28" s="2">
        <f t="shared" si="66"/>
        <v>0.1480932987782303</v>
      </c>
      <c r="AE28" s="17">
        <f>AE23/(AE26/100)</f>
        <v>0.21341463414634149</v>
      </c>
      <c r="AF28" s="12" t="s">
        <v>38</v>
      </c>
      <c r="AG28" s="2">
        <f t="shared" ref="AG28:AJ30" si="67">IF(OR(OR(AG23="",AG23="NA"),OR(AG$26="",AG$26="NA")),"NA",AG23*100/AG$26)</f>
        <v>1.5037593984962405</v>
      </c>
      <c r="AH28" s="2">
        <f t="shared" si="67"/>
        <v>0</v>
      </c>
      <c r="AI28" s="2">
        <f t="shared" si="67"/>
        <v>0.94637223974763407</v>
      </c>
      <c r="AJ28" s="2">
        <f t="shared" si="67"/>
        <v>3.9872408293460927E-2</v>
      </c>
      <c r="AK28" s="17">
        <f>AK23/(AK26/100)</f>
        <v>0.19639934533551553</v>
      </c>
      <c r="AL28" s="12" t="s">
        <v>38</v>
      </c>
      <c r="AM28" s="2">
        <f t="shared" ref="AM28:AP30" si="68">IF(OR(AM23="",AM$26=""),"NA",AM23*100/AM$26)</f>
        <v>0.75187969924812026</v>
      </c>
      <c r="AN28" s="2">
        <f t="shared" si="68"/>
        <v>1.0526315789473684</v>
      </c>
      <c r="AO28" s="2">
        <f t="shared" si="68"/>
        <v>0</v>
      </c>
      <c r="AP28" s="2">
        <f t="shared" si="68"/>
        <v>0.1267427122940431</v>
      </c>
      <c r="AQ28" s="17">
        <f>AQ23/(AQ26/100)</f>
        <v>0.17259233690024164</v>
      </c>
      <c r="AR28" s="12" t="s">
        <v>38</v>
      </c>
      <c r="AS28" s="2">
        <f t="shared" ref="AS28:AV30" si="69">IF(OR(OR(AS23="",AS23="NA"),OR(AS$26="",AS$26="NA")),"NA",AS23*100/AS$26)</f>
        <v>0</v>
      </c>
      <c r="AT28" s="2">
        <f t="shared" si="69"/>
        <v>0</v>
      </c>
      <c r="AU28" s="2">
        <f t="shared" si="69"/>
        <v>0</v>
      </c>
      <c r="AV28" s="2">
        <f t="shared" si="69"/>
        <v>4.6232085067036521E-2</v>
      </c>
      <c r="AW28" s="17">
        <f>AW23/(AW26/100)</f>
        <v>3.7105751391465679E-2</v>
      </c>
      <c r="AX28" s="12" t="s">
        <v>38</v>
      </c>
      <c r="AY28" s="4">
        <f t="shared" ref="AY28:BB30" si="70">IF(OR(OR(AY23="",AY23="NA"),OR(AY$26="",AY$26="NA")),"NA",AY23*100/AY$26)</f>
        <v>0</v>
      </c>
      <c r="AZ28" s="4">
        <f t="shared" si="70"/>
        <v>0</v>
      </c>
      <c r="BA28" s="4" t="str">
        <f t="shared" si="70"/>
        <v>NA</v>
      </c>
      <c r="BB28" s="4">
        <f t="shared" si="70"/>
        <v>9.2464170134073043E-2</v>
      </c>
      <c r="BC28" s="17">
        <f>BC23/(BC26/100)</f>
        <v>7.4101519081141168E-2</v>
      </c>
      <c r="BD28" s="12" t="s">
        <v>38</v>
      </c>
      <c r="BE28" s="2">
        <f t="shared" ref="BE28:BE30" si="71">IF(OR(OR(BE23="",BE23="NA"),OR(BE$26="",BE$26="NA")),"NA",BE23*100/BE$26)</f>
        <v>0</v>
      </c>
      <c r="BF28" s="2">
        <f t="shared" si="64"/>
        <v>0</v>
      </c>
      <c r="BG28" s="2">
        <f t="shared" si="64"/>
        <v>0</v>
      </c>
      <c r="BH28" s="2">
        <f t="shared" si="64"/>
        <v>0.30943785456420836</v>
      </c>
      <c r="BI28" s="17">
        <f>BI23/(BI26/100)</f>
        <v>0.24086712163789642</v>
      </c>
    </row>
    <row r="29" spans="1:61" x14ac:dyDescent="0.2">
      <c r="A29" s="12" t="s">
        <v>39</v>
      </c>
      <c r="B29" s="12" t="s">
        <v>39</v>
      </c>
      <c r="C29" s="2">
        <f>'2009'!$B29</f>
        <v>1.7241379310344827</v>
      </c>
      <c r="D29" s="2">
        <f>'2009'!$J29</f>
        <v>0</v>
      </c>
      <c r="E29" s="2">
        <f>'2009'!$K29</f>
        <v>0</v>
      </c>
      <c r="F29" s="2">
        <f>'2009'!$L29</f>
        <v>8.0342795929298341E-2</v>
      </c>
      <c r="G29" s="17">
        <f>G24/(G26/100)</f>
        <v>0.13895321908290875</v>
      </c>
      <c r="H29" s="12" t="s">
        <v>39</v>
      </c>
      <c r="I29" s="2">
        <f>'2010'!$B29</f>
        <v>0</v>
      </c>
      <c r="J29" s="2">
        <f>'2010'!$J29</f>
        <v>0</v>
      </c>
      <c r="K29" s="2">
        <f>'2010'!$K29</f>
        <v>0</v>
      </c>
      <c r="L29" s="2">
        <f>'2010'!$L29</f>
        <v>2.834467120181406E-2</v>
      </c>
      <c r="M29" s="17">
        <f>M24/(M26/100)</f>
        <v>2.4307243558580455E-2</v>
      </c>
      <c r="N29" s="12" t="s">
        <v>39</v>
      </c>
      <c r="O29" s="2">
        <f>'2011'!$B29</f>
        <v>0</v>
      </c>
      <c r="P29" s="2">
        <f>'2011'!$J29</f>
        <v>0</v>
      </c>
      <c r="Q29" s="2">
        <f>'2011'!$K29</f>
        <v>0</v>
      </c>
      <c r="R29" s="2">
        <f>'2011'!$L29</f>
        <v>0.1266624445851805</v>
      </c>
      <c r="S29" s="17">
        <f>S24/(S26/100)</f>
        <v>0.10598834128245892</v>
      </c>
      <c r="T29" s="12" t="s">
        <v>39</v>
      </c>
      <c r="U29" s="2">
        <f t="shared" si="65"/>
        <v>0</v>
      </c>
      <c r="V29" s="2">
        <f t="shared" si="65"/>
        <v>0</v>
      </c>
      <c r="W29" s="2">
        <f t="shared" si="65"/>
        <v>0</v>
      </c>
      <c r="X29" s="2">
        <f t="shared" si="65"/>
        <v>0.31098825155494125</v>
      </c>
      <c r="Y29" s="17">
        <f>Y24/(Y26/100)</f>
        <v>0.25981524249422633</v>
      </c>
      <c r="Z29" s="12" t="s">
        <v>39</v>
      </c>
      <c r="AA29" s="2">
        <f t="shared" si="66"/>
        <v>0</v>
      </c>
      <c r="AB29" s="2">
        <f t="shared" si="66"/>
        <v>0</v>
      </c>
      <c r="AC29" s="2">
        <f t="shared" si="66"/>
        <v>0</v>
      </c>
      <c r="AD29" s="2">
        <f t="shared" si="66"/>
        <v>0.22213994816734542</v>
      </c>
      <c r="AE29" s="17">
        <f>AE24/(AE26/100)</f>
        <v>0.18292682926829271</v>
      </c>
      <c r="AF29" s="12" t="s">
        <v>39</v>
      </c>
      <c r="AG29" s="2">
        <f t="shared" si="67"/>
        <v>0</v>
      </c>
      <c r="AH29" s="2">
        <f t="shared" si="67"/>
        <v>0</v>
      </c>
      <c r="AI29" s="2">
        <f t="shared" si="67"/>
        <v>0</v>
      </c>
      <c r="AJ29" s="2">
        <f t="shared" si="67"/>
        <v>3.9872408293460927E-2</v>
      </c>
      <c r="AK29" s="17">
        <f>AK24/(AK26/100)</f>
        <v>3.2733224222585927E-2</v>
      </c>
      <c r="AL29" s="12" t="s">
        <v>39</v>
      </c>
      <c r="AM29" s="2">
        <f t="shared" si="68"/>
        <v>0</v>
      </c>
      <c r="AN29" s="2">
        <f t="shared" si="68"/>
        <v>0</v>
      </c>
      <c r="AO29" s="2">
        <f t="shared" si="68"/>
        <v>0</v>
      </c>
      <c r="AP29" s="2">
        <f t="shared" si="68"/>
        <v>4.2247570764681032E-2</v>
      </c>
      <c r="AQ29" s="17">
        <f>AQ24/(AQ26/100)</f>
        <v>3.451846738004833E-2</v>
      </c>
      <c r="AR29" s="12" t="s">
        <v>39</v>
      </c>
      <c r="AS29" s="2">
        <f t="shared" si="69"/>
        <v>0</v>
      </c>
      <c r="AT29" s="2">
        <f t="shared" si="69"/>
        <v>0</v>
      </c>
      <c r="AU29" s="2">
        <f t="shared" si="69"/>
        <v>0</v>
      </c>
      <c r="AV29" s="2">
        <f t="shared" si="69"/>
        <v>9.2464170134073043E-2</v>
      </c>
      <c r="AW29" s="17">
        <f>AW24/(AW26/100)</f>
        <v>7.4211502782931357E-2</v>
      </c>
      <c r="AX29" s="12" t="s">
        <v>39</v>
      </c>
      <c r="AY29" s="4">
        <f t="shared" si="70"/>
        <v>0</v>
      </c>
      <c r="AZ29" s="4">
        <f t="shared" si="70"/>
        <v>0</v>
      </c>
      <c r="BA29" s="4" t="str">
        <f t="shared" si="70"/>
        <v>NA</v>
      </c>
      <c r="BB29" s="4">
        <f t="shared" si="70"/>
        <v>0</v>
      </c>
      <c r="BC29" s="17">
        <f>BC24/(BC26/100)</f>
        <v>0</v>
      </c>
      <c r="BD29" s="12" t="s">
        <v>39</v>
      </c>
      <c r="BE29" s="2">
        <f t="shared" si="71"/>
        <v>0</v>
      </c>
      <c r="BF29" s="2">
        <f t="shared" si="64"/>
        <v>0</v>
      </c>
      <c r="BG29" s="2">
        <f t="shared" si="64"/>
        <v>0</v>
      </c>
      <c r="BH29" s="2">
        <f t="shared" si="64"/>
        <v>0.10314595152140278</v>
      </c>
      <c r="BI29" s="17">
        <f>BI24/(BI26/100)</f>
        <v>8.0289040545965473E-2</v>
      </c>
    </row>
    <row r="30" spans="1:61" ht="25.5" x14ac:dyDescent="0.2">
      <c r="A30" s="12" t="s">
        <v>40</v>
      </c>
      <c r="B30" s="12" t="s">
        <v>40</v>
      </c>
      <c r="C30" s="2">
        <f>'2009'!$B30</f>
        <v>6.3218390804597702</v>
      </c>
      <c r="D30" s="2">
        <f>'2009'!$J30</f>
        <v>0</v>
      </c>
      <c r="E30" s="2">
        <f>'2009'!$K30</f>
        <v>0.63492063492063489</v>
      </c>
      <c r="F30" s="2">
        <f>'2009'!$L30</f>
        <v>0.32137118371719336</v>
      </c>
      <c r="G30" s="17">
        <f>G25/(G26/100)</f>
        <v>0.57897174617878644</v>
      </c>
      <c r="H30" s="12" t="s">
        <v>40</v>
      </c>
      <c r="I30" s="2">
        <f>'2010'!$B30</f>
        <v>3.9325842696629212</v>
      </c>
      <c r="J30" s="2">
        <f>'2010'!$J30</f>
        <v>0</v>
      </c>
      <c r="K30" s="2">
        <f>'2010'!$K30</f>
        <v>0</v>
      </c>
      <c r="L30" s="2">
        <f>'2010'!$L30</f>
        <v>0.14172335600907029</v>
      </c>
      <c r="M30" s="17">
        <f>M25/(M26/100)</f>
        <v>0.29168692270296548</v>
      </c>
      <c r="N30" s="12" t="s">
        <v>40</v>
      </c>
      <c r="O30" s="2">
        <f>'2011'!$B30</f>
        <v>5.741626794258373</v>
      </c>
      <c r="P30" s="2">
        <f>'2011'!$J30</f>
        <v>0</v>
      </c>
      <c r="Q30" s="2">
        <f>'2011'!$K30</f>
        <v>0</v>
      </c>
      <c r="R30" s="2">
        <f>'2011'!$L30</f>
        <v>0.31665611146295125</v>
      </c>
      <c r="S30" s="17">
        <f>S25/(S26/100)</f>
        <v>0.58293587705352412</v>
      </c>
      <c r="T30" s="12" t="s">
        <v>40</v>
      </c>
      <c r="U30" s="2">
        <f t="shared" si="65"/>
        <v>5.9602649006622519</v>
      </c>
      <c r="V30" s="2">
        <f t="shared" si="65"/>
        <v>0</v>
      </c>
      <c r="W30" s="2">
        <f t="shared" si="65"/>
        <v>1.2461059190031152</v>
      </c>
      <c r="X30" s="2">
        <f t="shared" si="65"/>
        <v>0.58742225293711126</v>
      </c>
      <c r="Y30" s="17">
        <f>Y25/(Y26/100)</f>
        <v>0.86605080831408776</v>
      </c>
      <c r="Z30" s="12" t="s">
        <v>40</v>
      </c>
      <c r="AA30" s="2">
        <f t="shared" si="66"/>
        <v>2.7777777777777777</v>
      </c>
      <c r="AB30" s="2">
        <f t="shared" si="66"/>
        <v>0</v>
      </c>
      <c r="AC30" s="2">
        <f t="shared" si="66"/>
        <v>0.89552238805970152</v>
      </c>
      <c r="AD30" s="2">
        <f t="shared" si="66"/>
        <v>0.2961865975564606</v>
      </c>
      <c r="AE30" s="17">
        <f>AE25/(AE26/100)</f>
        <v>0.45731707317073172</v>
      </c>
      <c r="AF30" s="12" t="s">
        <v>40</v>
      </c>
      <c r="AG30" s="2">
        <f t="shared" si="67"/>
        <v>6.0150375939849621</v>
      </c>
      <c r="AH30" s="2">
        <f t="shared" si="67"/>
        <v>1.0309278350515463</v>
      </c>
      <c r="AI30" s="2">
        <f t="shared" si="67"/>
        <v>0</v>
      </c>
      <c r="AJ30" s="2">
        <f t="shared" si="67"/>
        <v>0.23923444976076555</v>
      </c>
      <c r="AK30" s="17">
        <f>AK25/(AK26/100)</f>
        <v>0.49099836333878888</v>
      </c>
      <c r="AL30" s="12" t="s">
        <v>40</v>
      </c>
      <c r="AM30" s="2">
        <f t="shared" si="68"/>
        <v>7.518796992481203</v>
      </c>
      <c r="AN30" s="2">
        <f t="shared" si="68"/>
        <v>1.0526315789473684</v>
      </c>
      <c r="AO30" s="2">
        <f t="shared" si="68"/>
        <v>0.33112582781456956</v>
      </c>
      <c r="AP30" s="2">
        <f t="shared" si="68"/>
        <v>0.33798056611744826</v>
      </c>
      <c r="AQ30" s="17">
        <f>AQ25/(AQ26/100)</f>
        <v>0.69036934760096658</v>
      </c>
      <c r="AR30" s="12" t="s">
        <v>40</v>
      </c>
      <c r="AS30" s="2">
        <f t="shared" si="69"/>
        <v>4.026845637583893</v>
      </c>
      <c r="AT30" s="2">
        <f t="shared" si="69"/>
        <v>0</v>
      </c>
      <c r="AU30" s="2">
        <f t="shared" si="69"/>
        <v>1.9867549668874172</v>
      </c>
      <c r="AV30" s="2">
        <f t="shared" si="69"/>
        <v>0.41608876560332869</v>
      </c>
      <c r="AW30" s="17">
        <f>AW25/(AW26/100)</f>
        <v>0.77922077922077926</v>
      </c>
      <c r="AX30" s="12" t="s">
        <v>40</v>
      </c>
      <c r="AY30" s="4">
        <f t="shared" si="70"/>
        <v>2.5641025641025643</v>
      </c>
      <c r="AZ30" s="4">
        <f t="shared" si="70"/>
        <v>0</v>
      </c>
      <c r="BA30" s="4" t="str">
        <f t="shared" si="70"/>
        <v>NA</v>
      </c>
      <c r="BB30" s="4">
        <f t="shared" si="70"/>
        <v>0.41608876560332869</v>
      </c>
      <c r="BC30" s="17">
        <f>BC25/(BC26/100)</f>
        <v>0.48165987402741761</v>
      </c>
      <c r="BD30" s="12" t="s">
        <v>40</v>
      </c>
      <c r="BE30" s="2">
        <f t="shared" si="71"/>
        <v>3.0303030303030303</v>
      </c>
      <c r="BF30" s="2">
        <f t="shared" si="64"/>
        <v>0</v>
      </c>
      <c r="BG30" s="2">
        <f t="shared" si="64"/>
        <v>0</v>
      </c>
      <c r="BH30" s="2">
        <f t="shared" si="64"/>
        <v>0.82516761217122225</v>
      </c>
      <c r="BI30" s="17">
        <f>BI25/(BI26/100)</f>
        <v>0.8430349257326375</v>
      </c>
    </row>
    <row r="31" spans="1:61" ht="22.5" x14ac:dyDescent="0.2">
      <c r="A31" s="7"/>
      <c r="B31" s="7"/>
      <c r="C31" s="10"/>
      <c r="D31" s="10"/>
      <c r="E31" s="8"/>
      <c r="F31" s="8"/>
      <c r="G31" s="8"/>
      <c r="H31" s="7"/>
      <c r="I31" s="10"/>
      <c r="J31" s="10"/>
      <c r="K31" s="8"/>
      <c r="L31" s="8"/>
      <c r="M31" s="8"/>
      <c r="N31" s="7"/>
      <c r="O31" s="10"/>
      <c r="P31" s="10"/>
      <c r="Q31" s="8"/>
      <c r="R31" s="8"/>
      <c r="S31" s="8"/>
      <c r="T31" s="7"/>
      <c r="U31" s="8"/>
      <c r="V31" s="8"/>
      <c r="W31" s="8"/>
      <c r="X31" s="8"/>
      <c r="Y31" s="8"/>
      <c r="Z31" s="7"/>
      <c r="AA31" s="8"/>
      <c r="AB31" s="8"/>
      <c r="AC31" s="8"/>
      <c r="AD31" s="8"/>
      <c r="AE31" s="8"/>
      <c r="AF31" s="7"/>
      <c r="AG31" s="8"/>
      <c r="AH31" s="8"/>
      <c r="AI31" s="8"/>
      <c r="AJ31" s="8"/>
      <c r="AK31" s="8"/>
      <c r="AL31" s="7"/>
      <c r="AM31" s="8"/>
      <c r="AN31" s="8"/>
      <c r="AO31" s="8"/>
      <c r="AP31" s="8"/>
      <c r="AQ31" s="8"/>
      <c r="AR31" s="7"/>
      <c r="AS31" s="8"/>
      <c r="AT31" s="8"/>
      <c r="AU31" s="8"/>
      <c r="AV31" s="8"/>
      <c r="AW31" s="8"/>
      <c r="AX31" s="7"/>
      <c r="AY31" s="9"/>
      <c r="AZ31" s="9"/>
      <c r="BA31" s="9"/>
      <c r="BB31" s="9"/>
      <c r="BC31" s="8"/>
      <c r="BD31" s="7"/>
      <c r="BE31" s="10"/>
      <c r="BF31" s="8"/>
      <c r="BG31" s="8"/>
      <c r="BH31" s="8"/>
      <c r="BI31" s="8"/>
    </row>
    <row r="32" spans="1:61" x14ac:dyDescent="0.2">
      <c r="A32" s="12" t="s">
        <v>16</v>
      </c>
      <c r="B32" s="12" t="s">
        <v>16</v>
      </c>
      <c r="C32" s="13">
        <f>'2009'!$B32</f>
        <v>1</v>
      </c>
      <c r="D32" s="13">
        <f>'2009'!$J32</f>
        <v>0</v>
      </c>
      <c r="E32" s="13">
        <f>'2009'!$K32</f>
        <v>0</v>
      </c>
      <c r="F32" s="13">
        <f>'2009'!$L32</f>
        <v>2</v>
      </c>
      <c r="G32" s="16">
        <f>SUM(C32:F32)</f>
        <v>3</v>
      </c>
      <c r="H32" s="12" t="s">
        <v>16</v>
      </c>
      <c r="I32" s="13">
        <f>'2010'!$B32</f>
        <v>0</v>
      </c>
      <c r="J32" s="13">
        <f>'2010'!$J32</f>
        <v>0</v>
      </c>
      <c r="K32" s="13">
        <f>'2010'!$K32</f>
        <v>0</v>
      </c>
      <c r="L32" s="13">
        <f>'2010'!$L32</f>
        <v>1</v>
      </c>
      <c r="M32" s="16">
        <f>SUM(I32:L32)</f>
        <v>1</v>
      </c>
      <c r="N32" s="12" t="s">
        <v>16</v>
      </c>
      <c r="O32" s="13">
        <f>'2011'!$B32</f>
        <v>0</v>
      </c>
      <c r="P32" s="13">
        <f>'2011'!$J32</f>
        <v>0</v>
      </c>
      <c r="Q32" s="13">
        <f>'2011'!$K32</f>
        <v>0</v>
      </c>
      <c r="R32" s="13">
        <f>'2011'!$L32</f>
        <v>1</v>
      </c>
      <c r="S32" s="16">
        <f>SUM(O32:R32)</f>
        <v>1</v>
      </c>
      <c r="T32" s="12" t="s">
        <v>16</v>
      </c>
      <c r="U32" s="2">
        <v>0</v>
      </c>
      <c r="V32" s="2">
        <v>0</v>
      </c>
      <c r="W32" s="2">
        <v>1</v>
      </c>
      <c r="X32" s="2">
        <v>1</v>
      </c>
      <c r="Y32" s="16">
        <f>SUM(U32:X32)</f>
        <v>2</v>
      </c>
      <c r="Z32" s="12" t="s">
        <v>16</v>
      </c>
      <c r="AA32" s="2">
        <v>0</v>
      </c>
      <c r="AB32" s="2">
        <v>0</v>
      </c>
      <c r="AC32" s="2">
        <v>0</v>
      </c>
      <c r="AD32" s="2">
        <v>5</v>
      </c>
      <c r="AE32" s="16">
        <f>SUM(AA32:AD32)</f>
        <v>5</v>
      </c>
      <c r="AF32" s="12" t="s">
        <v>16</v>
      </c>
      <c r="AG32" s="2">
        <v>0</v>
      </c>
      <c r="AH32" s="2">
        <v>0</v>
      </c>
      <c r="AI32" s="2">
        <v>0</v>
      </c>
      <c r="AJ32" s="2">
        <v>2</v>
      </c>
      <c r="AK32" s="16">
        <f>SUM(AG32:AJ32)</f>
        <v>2</v>
      </c>
      <c r="AL32" s="12" t="s">
        <v>16</v>
      </c>
      <c r="AM32" s="2">
        <v>0</v>
      </c>
      <c r="AN32" s="2">
        <v>0</v>
      </c>
      <c r="AO32" s="2">
        <v>0</v>
      </c>
      <c r="AP32" s="2">
        <v>0</v>
      </c>
      <c r="AQ32" s="16">
        <f>SUM(AM32:AP32)</f>
        <v>0</v>
      </c>
      <c r="AR32" s="12" t="s">
        <v>16</v>
      </c>
      <c r="AS32" s="2">
        <v>0</v>
      </c>
      <c r="AT32" s="2">
        <v>0</v>
      </c>
      <c r="AU32" s="2">
        <v>0</v>
      </c>
      <c r="AV32" s="2">
        <v>0</v>
      </c>
      <c r="AW32" s="16">
        <f>SUM(AS32:AV32)</f>
        <v>0</v>
      </c>
      <c r="AX32" s="12" t="s">
        <v>16</v>
      </c>
      <c r="AY32" s="4">
        <v>0</v>
      </c>
      <c r="AZ32" s="4">
        <v>0</v>
      </c>
      <c r="BA32" s="4" t="s">
        <v>4</v>
      </c>
      <c r="BB32" s="4">
        <v>0</v>
      </c>
      <c r="BC32" s="16">
        <f>SUM(AY32:BB32)</f>
        <v>0</v>
      </c>
      <c r="BD32" s="12" t="s">
        <v>16</v>
      </c>
      <c r="BE32" s="13">
        <v>0</v>
      </c>
      <c r="BF32" s="3">
        <v>0</v>
      </c>
      <c r="BG32" s="3">
        <v>0</v>
      </c>
      <c r="BH32" s="3">
        <v>0</v>
      </c>
      <c r="BI32" s="16">
        <f>SUM(BE32:BH32)</f>
        <v>0</v>
      </c>
    </row>
    <row r="33" spans="1:61" x14ac:dyDescent="0.2">
      <c r="A33" s="12" t="s">
        <v>17</v>
      </c>
      <c r="B33" s="12" t="s">
        <v>17</v>
      </c>
      <c r="C33" s="13">
        <f>'2009'!$B33</f>
        <v>0</v>
      </c>
      <c r="D33" s="13">
        <f>'2009'!$J33</f>
        <v>0</v>
      </c>
      <c r="E33" s="13">
        <f>'2009'!$K33</f>
        <v>3</v>
      </c>
      <c r="F33" s="13">
        <f>'2009'!$L33</f>
        <v>4</v>
      </c>
      <c r="G33" s="16">
        <f t="shared" ref="G33:G34" si="72">SUM(C33:F33)</f>
        <v>7</v>
      </c>
      <c r="H33" s="12" t="s">
        <v>17</v>
      </c>
      <c r="I33" s="13">
        <f>'2010'!$B33</f>
        <v>1</v>
      </c>
      <c r="J33" s="13">
        <f>'2010'!$J33</f>
        <v>0</v>
      </c>
      <c r="K33" s="13">
        <f>'2010'!$K33</f>
        <v>1</v>
      </c>
      <c r="L33" s="13">
        <f>'2010'!$L33</f>
        <v>3</v>
      </c>
      <c r="M33" s="16">
        <f t="shared" ref="M33:M34" si="73">SUM(I33:L33)</f>
        <v>5</v>
      </c>
      <c r="N33" s="12" t="s">
        <v>17</v>
      </c>
      <c r="O33" s="13">
        <f>'2011'!$B33</f>
        <v>0</v>
      </c>
      <c r="P33" s="13">
        <f>'2011'!$J33</f>
        <v>0</v>
      </c>
      <c r="Q33" s="13">
        <f>'2011'!$K33</f>
        <v>0</v>
      </c>
      <c r="R33" s="13">
        <f>'2011'!$L33</f>
        <v>3</v>
      </c>
      <c r="S33" s="16">
        <f t="shared" ref="S33:S34" si="74">SUM(O33:R33)</f>
        <v>3</v>
      </c>
      <c r="T33" s="12" t="s">
        <v>17</v>
      </c>
      <c r="U33" s="2">
        <v>0</v>
      </c>
      <c r="V33" s="2">
        <v>0</v>
      </c>
      <c r="W33" s="2">
        <v>1</v>
      </c>
      <c r="X33" s="2">
        <v>3</v>
      </c>
      <c r="Y33" s="16">
        <f t="shared" ref="Y33:Y34" si="75">SUM(U33:X33)</f>
        <v>4</v>
      </c>
      <c r="Z33" s="12" t="s">
        <v>17</v>
      </c>
      <c r="AA33" s="2">
        <v>2</v>
      </c>
      <c r="AB33" s="2">
        <v>0</v>
      </c>
      <c r="AC33" s="2">
        <v>1</v>
      </c>
      <c r="AD33" s="2">
        <v>2</v>
      </c>
      <c r="AE33" s="16">
        <f t="shared" ref="AE33:AE34" si="76">SUM(AA33:AD33)</f>
        <v>5</v>
      </c>
      <c r="AF33" s="12" t="s">
        <v>17</v>
      </c>
      <c r="AG33" s="2">
        <v>0</v>
      </c>
      <c r="AH33" s="2">
        <v>0</v>
      </c>
      <c r="AI33" s="2">
        <v>0</v>
      </c>
      <c r="AJ33" s="2">
        <v>4</v>
      </c>
      <c r="AK33" s="16">
        <f t="shared" ref="AK33:AK34" si="77">SUM(AG33:AJ33)</f>
        <v>4</v>
      </c>
      <c r="AL33" s="12" t="s">
        <v>17</v>
      </c>
      <c r="AM33" s="2">
        <v>0</v>
      </c>
      <c r="AN33" s="2">
        <v>0</v>
      </c>
      <c r="AO33" s="2">
        <v>6</v>
      </c>
      <c r="AP33" s="2">
        <v>0</v>
      </c>
      <c r="AQ33" s="16">
        <f t="shared" ref="AQ33:AQ34" si="78">SUM(AM33:AP33)</f>
        <v>6</v>
      </c>
      <c r="AR33" s="12" t="s">
        <v>17</v>
      </c>
      <c r="AS33" s="2">
        <v>0</v>
      </c>
      <c r="AT33" s="2">
        <v>0</v>
      </c>
      <c r="AU33" s="2">
        <v>11</v>
      </c>
      <c r="AV33" s="2">
        <v>1</v>
      </c>
      <c r="AW33" s="16">
        <f t="shared" ref="AW33:AW34" si="79">SUM(AS33:AV33)</f>
        <v>12</v>
      </c>
      <c r="AX33" s="12" t="s">
        <v>17</v>
      </c>
      <c r="AY33" s="4">
        <v>0</v>
      </c>
      <c r="AZ33" s="4">
        <v>0</v>
      </c>
      <c r="BA33" s="4" t="s">
        <v>4</v>
      </c>
      <c r="BB33" s="4">
        <v>0</v>
      </c>
      <c r="BC33" s="16">
        <f t="shared" ref="BC33:BC34" si="80">SUM(AY33:BB33)</f>
        <v>0</v>
      </c>
      <c r="BD33" s="12" t="s">
        <v>17</v>
      </c>
      <c r="BE33" s="13">
        <v>0</v>
      </c>
      <c r="BF33" s="3">
        <v>0</v>
      </c>
      <c r="BG33" s="3">
        <v>0</v>
      </c>
      <c r="BH33" s="3">
        <v>1</v>
      </c>
      <c r="BI33" s="16">
        <f t="shared" ref="BI33:BI34" si="81">SUM(BE33:BH33)</f>
        <v>1</v>
      </c>
    </row>
    <row r="34" spans="1:61" x14ac:dyDescent="0.2">
      <c r="A34" s="12" t="s">
        <v>18</v>
      </c>
      <c r="B34" s="12" t="s">
        <v>18</v>
      </c>
      <c r="C34" s="13">
        <f>'2009'!$B34</f>
        <v>295</v>
      </c>
      <c r="D34" s="13">
        <f>'2009'!$J34</f>
        <v>206</v>
      </c>
      <c r="E34" s="13">
        <f>'2009'!$K34</f>
        <v>195</v>
      </c>
      <c r="F34" s="13">
        <f>'2009'!$L34</f>
        <v>1988</v>
      </c>
      <c r="G34" s="16">
        <f t="shared" si="72"/>
        <v>2684</v>
      </c>
      <c r="H34" s="12" t="s">
        <v>18</v>
      </c>
      <c r="I34" s="13">
        <f>'2010'!$B34</f>
        <v>164</v>
      </c>
      <c r="J34" s="13">
        <f>'2010'!$J34</f>
        <v>172</v>
      </c>
      <c r="K34" s="13">
        <f>'2010'!$K34</f>
        <v>192</v>
      </c>
      <c r="L34" s="13">
        <f>'2010'!$L34</f>
        <v>1781</v>
      </c>
      <c r="M34" s="16">
        <f t="shared" si="73"/>
        <v>2309</v>
      </c>
      <c r="N34" s="12" t="s">
        <v>18</v>
      </c>
      <c r="O34" s="13">
        <f>'2011'!$B34</f>
        <v>150</v>
      </c>
      <c r="P34" s="13">
        <f>'2011'!$J34</f>
        <v>175</v>
      </c>
      <c r="Q34" s="13">
        <f>'2011'!$K34</f>
        <v>164</v>
      </c>
      <c r="R34" s="13">
        <f>'2011'!$L34</f>
        <v>1733</v>
      </c>
      <c r="S34" s="16">
        <f t="shared" si="74"/>
        <v>2222</v>
      </c>
      <c r="T34" s="12" t="s">
        <v>18</v>
      </c>
      <c r="U34" s="2">
        <v>153</v>
      </c>
      <c r="V34" s="2">
        <v>168</v>
      </c>
      <c r="W34" s="2">
        <v>175</v>
      </c>
      <c r="X34" s="2">
        <v>1625</v>
      </c>
      <c r="Y34" s="16">
        <f t="shared" si="75"/>
        <v>2121</v>
      </c>
      <c r="Z34" s="12" t="s">
        <v>18</v>
      </c>
      <c r="AA34" s="2">
        <v>99</v>
      </c>
      <c r="AB34" s="2">
        <v>225</v>
      </c>
      <c r="AC34" s="2">
        <v>164</v>
      </c>
      <c r="AD34" s="2">
        <v>1618</v>
      </c>
      <c r="AE34" s="16">
        <f t="shared" si="76"/>
        <v>2106</v>
      </c>
      <c r="AF34" s="12" t="s">
        <v>18</v>
      </c>
      <c r="AG34" s="2">
        <v>71</v>
      </c>
      <c r="AH34" s="2">
        <v>217</v>
      </c>
      <c r="AI34" s="2">
        <v>158</v>
      </c>
      <c r="AJ34" s="2">
        <v>1481</v>
      </c>
      <c r="AK34" s="16">
        <f t="shared" si="77"/>
        <v>1927</v>
      </c>
      <c r="AL34" s="12" t="s">
        <v>18</v>
      </c>
      <c r="AM34" s="2">
        <v>160</v>
      </c>
      <c r="AN34" s="2">
        <v>245</v>
      </c>
      <c r="AO34" s="2">
        <v>155</v>
      </c>
      <c r="AP34" s="2">
        <v>956</v>
      </c>
      <c r="AQ34" s="16">
        <f t="shared" si="78"/>
        <v>1516</v>
      </c>
      <c r="AR34" s="12" t="s">
        <v>18</v>
      </c>
      <c r="AS34" s="2">
        <v>127</v>
      </c>
      <c r="AT34" s="2">
        <v>212</v>
      </c>
      <c r="AU34" s="2">
        <v>110</v>
      </c>
      <c r="AV34" s="2">
        <v>865</v>
      </c>
      <c r="AW34" s="16">
        <f t="shared" si="79"/>
        <v>1314</v>
      </c>
      <c r="AX34" s="12" t="s">
        <v>18</v>
      </c>
      <c r="AY34" s="4">
        <v>40</v>
      </c>
      <c r="AZ34" s="4">
        <v>213</v>
      </c>
      <c r="BA34" s="4" t="s">
        <v>4</v>
      </c>
      <c r="BB34" s="4">
        <v>803</v>
      </c>
      <c r="BC34" s="16">
        <f t="shared" si="80"/>
        <v>1056</v>
      </c>
      <c r="BD34" s="12" t="s">
        <v>18</v>
      </c>
      <c r="BE34" s="13">
        <v>92</v>
      </c>
      <c r="BF34" s="3">
        <v>233</v>
      </c>
      <c r="BG34" s="3" t="s">
        <v>4</v>
      </c>
      <c r="BH34" s="3">
        <v>732</v>
      </c>
      <c r="BI34" s="16">
        <f t="shared" si="81"/>
        <v>1057</v>
      </c>
    </row>
    <row r="35" spans="1:61" ht="25.5" x14ac:dyDescent="0.2">
      <c r="A35" s="12" t="s">
        <v>41</v>
      </c>
      <c r="B35" s="12" t="s">
        <v>41</v>
      </c>
      <c r="C35" s="2">
        <f>'2009'!$B35</f>
        <v>0.33898305084745761</v>
      </c>
      <c r="D35" s="2">
        <f>'2009'!$J35</f>
        <v>0</v>
      </c>
      <c r="E35" s="2">
        <f>'2009'!$K35</f>
        <v>0</v>
      </c>
      <c r="F35" s="2">
        <f>'2009'!$L35</f>
        <v>0.1006036217303823</v>
      </c>
      <c r="G35" s="17">
        <f>G32/(G34/100)</f>
        <v>0.11177347242921014</v>
      </c>
      <c r="H35" s="12" t="s">
        <v>41</v>
      </c>
      <c r="I35" s="2">
        <f>'2010'!$B35</f>
        <v>0</v>
      </c>
      <c r="J35" s="2">
        <f>'2010'!$J35</f>
        <v>0</v>
      </c>
      <c r="K35" s="2">
        <f>'2010'!$K35</f>
        <v>0</v>
      </c>
      <c r="L35" s="2">
        <f>'2010'!$L35</f>
        <v>5.6148231330713082E-2</v>
      </c>
      <c r="M35" s="17">
        <f>M32/(M34/100)</f>
        <v>4.3308791684711995E-2</v>
      </c>
      <c r="N35" s="12" t="s">
        <v>41</v>
      </c>
      <c r="O35" s="2">
        <f>'2011'!$B35</f>
        <v>0</v>
      </c>
      <c r="P35" s="2">
        <f>'2011'!$J35</f>
        <v>0</v>
      </c>
      <c r="Q35" s="2">
        <f>'2011'!$K35</f>
        <v>0</v>
      </c>
      <c r="R35" s="2">
        <f>'2011'!$L35</f>
        <v>5.770340450086555E-2</v>
      </c>
      <c r="S35" s="17">
        <f>S32/(S34/100)</f>
        <v>4.5004500450045004E-2</v>
      </c>
      <c r="T35" s="12" t="s">
        <v>41</v>
      </c>
      <c r="U35" s="2">
        <f>IF(OR(OR(U32="",U32="NA"),OR(U$34="", U$34="NA")),"NA",U32*100/U$34)</f>
        <v>0</v>
      </c>
      <c r="V35" s="2">
        <f t="shared" ref="V35:X36" si="82">IF(OR(OR(V32="",V32="NA"),OR(V$34="", V$34="NA")),"NA",V32*100/V$34)</f>
        <v>0</v>
      </c>
      <c r="W35" s="2">
        <f t="shared" si="82"/>
        <v>0.5714285714285714</v>
      </c>
      <c r="X35" s="2">
        <f t="shared" si="82"/>
        <v>6.1538461538461542E-2</v>
      </c>
      <c r="Y35" s="17">
        <f>Y32/(Y34/100)</f>
        <v>9.4295143800094294E-2</v>
      </c>
      <c r="Z35" s="12" t="s">
        <v>41</v>
      </c>
      <c r="AA35" s="2">
        <f>IF(OR(OR(AA32="",AA32="NA"),OR(AA$34="", AA$34="NA")),"NA",AA32*100/AA$34)</f>
        <v>0</v>
      </c>
      <c r="AB35" s="2">
        <f t="shared" ref="AB35:AD36" si="83">IF(OR(OR(AB32="",AB32="NA"),OR(AB$34="", AB$34="NA")),"NA",AB32*100/AB$34)</f>
        <v>0</v>
      </c>
      <c r="AC35" s="2">
        <f t="shared" si="83"/>
        <v>0</v>
      </c>
      <c r="AD35" s="2">
        <f t="shared" si="83"/>
        <v>0.30902348578491967</v>
      </c>
      <c r="AE35" s="17">
        <f>AE32/(AE34/100)</f>
        <v>0.23741690408357077</v>
      </c>
      <c r="AF35" s="12" t="s">
        <v>41</v>
      </c>
      <c r="AG35" s="2">
        <f>IF(OR(OR(AG32="",AG32="NA"),OR(AG$34="", AG$34="NA")),"NA",AG32*100/AG$34)</f>
        <v>0</v>
      </c>
      <c r="AH35" s="2">
        <f t="shared" ref="AH35:AI36" si="84">IF(OR(OR(AH32="",AH32="NA"),OR(AH$34="", AH$34="NA")),"NA",AH32*100/AH$34)</f>
        <v>0</v>
      </c>
      <c r="AI35" s="2">
        <f t="shared" si="84"/>
        <v>0</v>
      </c>
      <c r="AJ35" s="2">
        <f>IF(OR(OR(AJ32="",AJ32="NA"),OR(AJ$34="", AJ$34="NA")),"NA",AJ32*100/AJ$34)</f>
        <v>0.13504388926401081</v>
      </c>
      <c r="AK35" s="17">
        <f>AK32/(AK34/100)</f>
        <v>0.10378827192527244</v>
      </c>
      <c r="AL35" s="12" t="s">
        <v>41</v>
      </c>
      <c r="AM35" s="2">
        <f>IF(OR(OR(AM32="",AM32="NA"),OR(AM$34="", AM$34="NA")),"NA",AM32*100/AM$34)</f>
        <v>0</v>
      </c>
      <c r="AN35" s="2">
        <f t="shared" ref="AN35:AP36" si="85">IF(OR(OR(AN32="",AN32="NA"),OR(AN$34="", AN$34="NA")),"NA",AN32*100/AN$34)</f>
        <v>0</v>
      </c>
      <c r="AO35" s="2">
        <f t="shared" si="85"/>
        <v>0</v>
      </c>
      <c r="AP35" s="2">
        <f t="shared" si="85"/>
        <v>0</v>
      </c>
      <c r="AQ35" s="17">
        <f>AQ32/(AQ34/100)</f>
        <v>0</v>
      </c>
      <c r="AR35" s="12" t="s">
        <v>41</v>
      </c>
      <c r="AS35" s="2">
        <f>IF(OR(OR(AS32="",AS32="NA"),OR(AS$34="", AS$34="NA")),"NA",AS32*100/AS$34)</f>
        <v>0</v>
      </c>
      <c r="AT35" s="2">
        <f t="shared" ref="AT35:AU36" si="86">IF(OR(OR(AT32="",AT32="NA"),OR(AT$34="", AT$34="NA")),"NA",AT32*100/AT$34)</f>
        <v>0</v>
      </c>
      <c r="AU35" s="2">
        <f t="shared" si="86"/>
        <v>0</v>
      </c>
      <c r="AV35" s="2">
        <f>IF(OR(OR(AV32="",AV32="NA"),OR(AV$34="", AV$34="NA")),"NA",AV32*100/AV$34)</f>
        <v>0</v>
      </c>
      <c r="AW35" s="17">
        <f>AW32/(AW34/100)</f>
        <v>0</v>
      </c>
      <c r="AX35" s="12" t="s">
        <v>41</v>
      </c>
      <c r="AY35" s="4">
        <f>IF(OR(OR(AY32="",AY32="NA"),OR(AY$34="", AY$34="NA")),"NA",AY32*100/AY$34)</f>
        <v>0</v>
      </c>
      <c r="AZ35" s="4">
        <f t="shared" ref="AZ35:BB36" si="87">IF(OR(OR(AZ32="",AZ32="NA"),OR(AZ$34="", AZ$34="NA")),"NA",AZ32*100/AZ$34)</f>
        <v>0</v>
      </c>
      <c r="BA35" s="4" t="str">
        <f t="shared" si="87"/>
        <v>NA</v>
      </c>
      <c r="BB35" s="4">
        <f t="shared" si="87"/>
        <v>0</v>
      </c>
      <c r="BC35" s="17">
        <f>BC32/(BC34/100)</f>
        <v>0</v>
      </c>
      <c r="BD35" s="12" t="s">
        <v>41</v>
      </c>
      <c r="BE35" s="2">
        <f>IF(OR(OR(BE32="",BE32="NA"),OR(BE$34="", BE$34="NA")),"NA",BE32*100/BE$34)</f>
        <v>0</v>
      </c>
      <c r="BF35" s="2">
        <f t="shared" ref="BF35:BH36" si="88">IF(OR(OR(BF32="",BF32="NA"),OR(BF$34="", BF$34="NA")),"NA",BF32*100/BF$34)</f>
        <v>0</v>
      </c>
      <c r="BG35" s="2" t="str">
        <f t="shared" si="88"/>
        <v>NA</v>
      </c>
      <c r="BH35" s="2">
        <f t="shared" si="88"/>
        <v>0</v>
      </c>
      <c r="BI35" s="17">
        <f>BI32/(BI34/100)</f>
        <v>0</v>
      </c>
    </row>
    <row r="36" spans="1:61" ht="25.5" x14ac:dyDescent="0.2">
      <c r="A36" s="12" t="s">
        <v>42</v>
      </c>
      <c r="B36" s="12" t="s">
        <v>42</v>
      </c>
      <c r="C36" s="2">
        <f>'2009'!$B36</f>
        <v>0</v>
      </c>
      <c r="D36" s="2">
        <f>'2009'!$J36</f>
        <v>0</v>
      </c>
      <c r="E36" s="2">
        <f>'2009'!$K36</f>
        <v>1.5384615384615385</v>
      </c>
      <c r="F36" s="2">
        <f>'2009'!$L36</f>
        <v>0.2012072434607646</v>
      </c>
      <c r="G36" s="17">
        <f>G33/(G34/100)</f>
        <v>0.2608047690014903</v>
      </c>
      <c r="H36" s="12" t="s">
        <v>42</v>
      </c>
      <c r="I36" s="2">
        <f>'2010'!$B36</f>
        <v>0.6097560975609756</v>
      </c>
      <c r="J36" s="2">
        <f>'2010'!$J36</f>
        <v>0</v>
      </c>
      <c r="K36" s="2">
        <f>'2010'!$K36</f>
        <v>0.52083333333333337</v>
      </c>
      <c r="L36" s="2">
        <f>'2010'!$L36</f>
        <v>0.16844469399213924</v>
      </c>
      <c r="M36" s="17">
        <f>M33/(M34/100)</f>
        <v>0.21654395842355997</v>
      </c>
      <c r="N36" s="12" t="s">
        <v>42</v>
      </c>
      <c r="O36" s="2">
        <f>'2011'!$B36</f>
        <v>0</v>
      </c>
      <c r="P36" s="2">
        <f>'2011'!$J36</f>
        <v>0</v>
      </c>
      <c r="Q36" s="2">
        <f>'2011'!$K36</f>
        <v>0</v>
      </c>
      <c r="R36" s="2">
        <f>'2011'!$L36</f>
        <v>0.17311021350259664</v>
      </c>
      <c r="S36" s="17">
        <f>S33/(S34/100)</f>
        <v>0.13501350135013501</v>
      </c>
      <c r="T36" s="12" t="s">
        <v>42</v>
      </c>
      <c r="U36" s="2">
        <f>IF(OR(OR(U33="",U33="NA"),OR(U$34="", U$34="NA")),"NA",U33*100/U$34)</f>
        <v>0</v>
      </c>
      <c r="V36" s="2">
        <f t="shared" si="82"/>
        <v>0</v>
      </c>
      <c r="W36" s="2">
        <f t="shared" si="82"/>
        <v>0.5714285714285714</v>
      </c>
      <c r="X36" s="2">
        <f t="shared" si="82"/>
        <v>0.18461538461538463</v>
      </c>
      <c r="Y36" s="17">
        <f>Y33/(Y34/100)</f>
        <v>0.18859028760018859</v>
      </c>
      <c r="Z36" s="12" t="s">
        <v>42</v>
      </c>
      <c r="AA36" s="2">
        <f>IF(OR(OR(AA33="",AA33="NA"),OR(AA$34="", AA$34="NA")),"NA",AA33*100/AA$34)</f>
        <v>2.0202020202020203</v>
      </c>
      <c r="AB36" s="2">
        <f t="shared" si="83"/>
        <v>0</v>
      </c>
      <c r="AC36" s="2">
        <f t="shared" si="83"/>
        <v>0.6097560975609756</v>
      </c>
      <c r="AD36" s="2">
        <f t="shared" si="83"/>
        <v>0.12360939431396786</v>
      </c>
      <c r="AE36" s="17">
        <f>AE33/(AE34/100)</f>
        <v>0.23741690408357077</v>
      </c>
      <c r="AF36" s="12" t="s">
        <v>42</v>
      </c>
      <c r="AG36" s="2">
        <f>IF(OR(OR(AG33="",AG33="NA"),OR(AG$34="", AG$34="NA")),"NA",AG33*100/AG$34)</f>
        <v>0</v>
      </c>
      <c r="AH36" s="2">
        <f t="shared" si="84"/>
        <v>0</v>
      </c>
      <c r="AI36" s="2">
        <f t="shared" si="84"/>
        <v>0</v>
      </c>
      <c r="AJ36" s="2">
        <f>IF(OR(OR(AJ33="",AJ33="NA"),OR(AJ$34="", AJ$34="NA")),"NA",AJ33*100/AJ$34)</f>
        <v>0.27008777852802163</v>
      </c>
      <c r="AK36" s="17">
        <f>AK33/(AK34/100)</f>
        <v>0.20757654385054489</v>
      </c>
      <c r="AL36" s="12" t="s">
        <v>42</v>
      </c>
      <c r="AM36" s="2">
        <f>IF(OR(OR(AM33="",AM33="NA"),OR(AM$34="", AM$34="NA")),"NA",AM33*100/AM$34)</f>
        <v>0</v>
      </c>
      <c r="AN36" s="2">
        <f t="shared" si="85"/>
        <v>0</v>
      </c>
      <c r="AO36" s="2">
        <f t="shared" si="85"/>
        <v>3.870967741935484</v>
      </c>
      <c r="AP36" s="2">
        <f t="shared" si="85"/>
        <v>0</v>
      </c>
      <c r="AQ36" s="17">
        <f>AQ33/(AQ34/100)</f>
        <v>0.39577836411609496</v>
      </c>
      <c r="AR36" s="12" t="s">
        <v>42</v>
      </c>
      <c r="AS36" s="2">
        <f>IF(OR(OR(AS33="",AS33="NA"),OR(AS$34="", AS$34="NA")),"NA",AS33*100/AS$34)</f>
        <v>0</v>
      </c>
      <c r="AT36" s="2">
        <f t="shared" si="86"/>
        <v>0</v>
      </c>
      <c r="AU36" s="2">
        <f>IF(OR(OR(AU33="",AU33="NA"),OR(AU$34="", AU$34="NA")),"NA",AU33*100/AU$34)</f>
        <v>10</v>
      </c>
      <c r="AV36" s="2">
        <f>IF(OR(OR(AV33="",AV33="NA"),OR(AV$34="", AV$34="NA")),"NA",AV33*100/AV$34)</f>
        <v>0.11560693641618497</v>
      </c>
      <c r="AW36" s="17">
        <f>AW33/(AW34/100)</f>
        <v>0.91324200913242004</v>
      </c>
      <c r="AX36" s="12" t="s">
        <v>42</v>
      </c>
      <c r="AY36" s="4">
        <f>IF(OR(OR(AY33="",AY33="NA"),OR(AY$34="", AY$34="NA")),"NA",AY33*100/AY$34)</f>
        <v>0</v>
      </c>
      <c r="AZ36" s="4">
        <f t="shared" si="87"/>
        <v>0</v>
      </c>
      <c r="BA36" s="4" t="str">
        <f t="shared" si="87"/>
        <v>NA</v>
      </c>
      <c r="BB36" s="4">
        <f t="shared" si="87"/>
        <v>0</v>
      </c>
      <c r="BC36" s="17">
        <f>BC33/(BC34/100)</f>
        <v>0</v>
      </c>
      <c r="BD36" s="12" t="s">
        <v>42</v>
      </c>
      <c r="BE36" s="2">
        <f>IF(OR(OR(BE33="",BE33="NA"),OR(BE$34="", BE$34="NA")),"NA",BE33*100/BE$34)</f>
        <v>0</v>
      </c>
      <c r="BF36" s="2">
        <f t="shared" si="88"/>
        <v>0</v>
      </c>
      <c r="BG36" s="2" t="str">
        <f t="shared" si="88"/>
        <v>NA</v>
      </c>
      <c r="BH36" s="2">
        <f t="shared" si="88"/>
        <v>0.13661202185792351</v>
      </c>
      <c r="BI36" s="17">
        <f>BI33/(BI34/100)</f>
        <v>9.46073793755913E-2</v>
      </c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6F449-22B1-4FCA-8584-E236908A78E4}">
  <dimension ref="A1:O18"/>
  <sheetViews>
    <sheetView zoomScale="80" zoomScaleNormal="80" workbookViewId="0">
      <pane xSplit="1" ySplit="1" topLeftCell="B2" activePane="bottomRight" state="frozen"/>
      <selection activeCell="A17" sqref="A17:XFD19"/>
      <selection pane="topRight" activeCell="A17" sqref="A17:XFD19"/>
      <selection pane="bottomLeft" activeCell="A17" sqref="A17:XFD19"/>
      <selection pane="bottomRight" activeCell="B2" sqref="B2"/>
    </sheetView>
  </sheetViews>
  <sheetFormatPr defaultRowHeight="14.25" x14ac:dyDescent="0.2"/>
  <cols>
    <col min="1" max="1" width="32.7109375" style="5" bestFit="1" customWidth="1"/>
    <col min="2" max="3" width="19.42578125" style="5" bestFit="1" customWidth="1"/>
    <col min="4" max="15" width="14.42578125" style="5" customWidth="1"/>
    <col min="16" max="16384" width="9.140625" style="1"/>
  </cols>
  <sheetData>
    <row r="1" spans="1:15" ht="22.5" x14ac:dyDescent="0.2">
      <c r="A1" s="7" t="s">
        <v>51</v>
      </c>
      <c r="B1" s="7">
        <v>2007</v>
      </c>
      <c r="C1" s="7">
        <v>2008</v>
      </c>
      <c r="D1" s="7">
        <v>2009</v>
      </c>
      <c r="E1" s="7">
        <v>2010</v>
      </c>
      <c r="F1" s="7">
        <v>2011</v>
      </c>
      <c r="G1" s="7">
        <v>2012</v>
      </c>
      <c r="H1" s="7">
        <v>2013</v>
      </c>
      <c r="I1" s="7">
        <v>2014</v>
      </c>
      <c r="J1" s="7">
        <v>2015</v>
      </c>
      <c r="K1" s="7">
        <v>2016</v>
      </c>
      <c r="L1" s="7">
        <v>2017</v>
      </c>
      <c r="M1" s="7">
        <v>2018</v>
      </c>
      <c r="N1" s="7">
        <v>2019</v>
      </c>
      <c r="O1" s="7">
        <v>2020</v>
      </c>
    </row>
    <row r="2" spans="1:15" x14ac:dyDescent="0.2">
      <c r="A2" s="12" t="s">
        <v>29</v>
      </c>
      <c r="B2" s="2">
        <f>'2007'!$M7</f>
        <v>2.5783795807394941E-2</v>
      </c>
      <c r="C2" s="2">
        <f>'2008'!$M7</f>
        <v>4.4153923012919587E-2</v>
      </c>
      <c r="D2" s="2">
        <f>'2009'!$M7</f>
        <v>1.9498858600188837E-2</v>
      </c>
      <c r="E2" s="2">
        <f>'2010'!$M7</f>
        <v>2.7200679367276527E-2</v>
      </c>
      <c r="F2" s="2">
        <f>'2011'!$M7</f>
        <v>2.5444557174054045E-2</v>
      </c>
      <c r="G2" s="2">
        <f>'2012'!$M7</f>
        <v>1.4646747885349226E-2</v>
      </c>
      <c r="H2" s="2">
        <f>'2013'!$M7</f>
        <v>2.4451778592421383E-2</v>
      </c>
      <c r="I2" s="2">
        <f>'2014'!$M7</f>
        <v>1.0993713942782654E-2</v>
      </c>
      <c r="J2" s="2">
        <f>'2015'!$M7</f>
        <v>6.2261169744849319E-2</v>
      </c>
      <c r="K2" s="2">
        <f>'2016'!$M7</f>
        <v>1.1403229131942218E-2</v>
      </c>
      <c r="L2" s="2">
        <f>'2017'!$M7</f>
        <v>2.4188289926009125E-2</v>
      </c>
      <c r="M2" s="2">
        <f>'2018'!$M7</f>
        <v>9.4669403956746546E-3</v>
      </c>
      <c r="N2" s="2">
        <f>'2019'!$M7</f>
        <v>9.7305988352589957E-3</v>
      </c>
      <c r="O2" s="2">
        <f>'2020'!$M7</f>
        <v>1.9510099756588843E-2</v>
      </c>
    </row>
    <row r="3" spans="1:15" x14ac:dyDescent="0.2">
      <c r="A3" s="12" t="s">
        <v>30</v>
      </c>
      <c r="B3" s="2">
        <f>'2007'!$M8</f>
        <v>0.55435160985899123</v>
      </c>
      <c r="C3" s="2">
        <f>'2008'!$M8</f>
        <v>0.47097517880447559</v>
      </c>
      <c r="D3" s="2">
        <f>'2009'!$M8</f>
        <v>0.51671975290500416</v>
      </c>
      <c r="E3" s="2">
        <f>'2010'!$M8</f>
        <v>0.37109498279641545</v>
      </c>
      <c r="F3" s="2">
        <f>'2011'!$M8</f>
        <v>0.33273651689147593</v>
      </c>
      <c r="G3" s="2">
        <f>'2012'!$M8</f>
        <v>0.3460294187913755</v>
      </c>
      <c r="H3" s="2">
        <f>'2013'!$M8</f>
        <v>0.44746754824131135</v>
      </c>
      <c r="I3" s="2">
        <f>'2014'!$M8</f>
        <v>0.4095158443686539</v>
      </c>
      <c r="J3" s="2">
        <f>'2015'!$M8</f>
        <v>0.4621694523367661</v>
      </c>
      <c r="K3" s="2">
        <f>'2016'!$M8</f>
        <v>0.39911301961797768</v>
      </c>
      <c r="L3" s="2">
        <f>'2017'!$M8</f>
        <v>0.41926369205082487</v>
      </c>
      <c r="M3" s="2">
        <f>'2018'!$M8</f>
        <v>0.51594825156426871</v>
      </c>
      <c r="N3" s="2">
        <f>'2019'!$M8</f>
        <v>0.42974658544005534</v>
      </c>
      <c r="O3" s="2">
        <f>'2020'!$M8</f>
        <v>0.40971209488836569</v>
      </c>
    </row>
    <row r="4" spans="1:15" ht="25.5" x14ac:dyDescent="0.2">
      <c r="A4" s="12" t="s">
        <v>31</v>
      </c>
      <c r="B4" s="2">
        <f>'2007'!$M9</f>
        <v>1.7919738086139485</v>
      </c>
      <c r="C4" s="2">
        <f>'2008'!$M9</f>
        <v>1.1597763778060213</v>
      </c>
      <c r="D4" s="2">
        <f>'2009'!$M9</f>
        <v>1.1647289623209853</v>
      </c>
      <c r="E4" s="2">
        <f>'2010'!$M9</f>
        <v>0.86653592841466642</v>
      </c>
      <c r="F4" s="2">
        <f>'2011'!$M9</f>
        <v>0.7731230833654883</v>
      </c>
      <c r="G4" s="2">
        <f>'2012'!$M9</f>
        <v>0.65432322211604221</v>
      </c>
      <c r="H4" s="2">
        <f>'2013'!$M9</f>
        <v>1.064999535164427</v>
      </c>
      <c r="I4" s="2">
        <f>'2014'!$M9</f>
        <v>1.3864117487417589</v>
      </c>
      <c r="J4" s="2">
        <f>'2015'!$M9</f>
        <v>1.0549126052638327</v>
      </c>
      <c r="K4" s="2">
        <f>'2016'!$M9</f>
        <v>1.3046013746847589</v>
      </c>
      <c r="L4" s="2">
        <f>'2017'!$M9</f>
        <v>1.0239709402010531</v>
      </c>
      <c r="M4" s="2">
        <f>'2018'!$M9</f>
        <v>0.89935933758909226</v>
      </c>
      <c r="N4" s="2">
        <f>'2019'!$M9</f>
        <v>0.95123682395158315</v>
      </c>
      <c r="O4" s="2">
        <f>'2020'!$M9</f>
        <v>1.0242802372209141</v>
      </c>
    </row>
    <row r="5" spans="1:15" ht="25.5" x14ac:dyDescent="0.2">
      <c r="A5" s="12" t="s">
        <v>32</v>
      </c>
      <c r="B5" s="2">
        <f>'2007'!$M10</f>
        <v>1.143677156940125</v>
      </c>
      <c r="C5" s="2">
        <f>'2008'!$M10</f>
        <v>0.72025602390097587</v>
      </c>
      <c r="D5" s="2">
        <f>'2009'!$M10</f>
        <v>0.65846428219164432</v>
      </c>
      <c r="E5" s="2">
        <f>'2010'!$M10</f>
        <v>0.47809301838179208</v>
      </c>
      <c r="F5" s="2">
        <f>'2011'!$M10</f>
        <v>0.74381634389280904</v>
      </c>
      <c r="G5" s="2">
        <f>'2012'!$M10</f>
        <v>0.4355899392055585</v>
      </c>
      <c r="H5" s="2">
        <f>'2013'!$M10</f>
        <v>0.85716249555380586</v>
      </c>
      <c r="I5" s="2">
        <f>'2014'!$M10</f>
        <v>0.66344037171274528</v>
      </c>
      <c r="J5" s="2">
        <f>'2015'!$M10</f>
        <v>0.62109871693319041</v>
      </c>
      <c r="K5" s="2">
        <f>'2016'!$M10</f>
        <v>0.3472323050491754</v>
      </c>
      <c r="L5" s="2">
        <f>'2017'!$M10</f>
        <v>0.3339448332341417</v>
      </c>
      <c r="M5" s="2">
        <f>'2018'!$M10</f>
        <v>0.34554332444212493</v>
      </c>
      <c r="N5" s="2">
        <f>'2019'!$M10</f>
        <v>0.41887421699684324</v>
      </c>
      <c r="O5" s="2">
        <f>'2020'!$M10</f>
        <v>0.44320225031829019</v>
      </c>
    </row>
    <row r="6" spans="1:15" ht="22.5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 x14ac:dyDescent="0.2">
      <c r="A7" s="12" t="s">
        <v>33</v>
      </c>
      <c r="B7" s="2">
        <f>'2007'!$M17</f>
        <v>0.58263599088174667</v>
      </c>
      <c r="C7" s="2">
        <f>'2008'!$M17</f>
        <v>0.67710766689011226</v>
      </c>
      <c r="D7" s="2">
        <f>'2009'!$M17</f>
        <v>4.454837415139988E-3</v>
      </c>
      <c r="E7" s="2">
        <f>'2010'!$M17</f>
        <v>0.80243941582410527</v>
      </c>
      <c r="F7" s="2">
        <f>'2011'!$M17</f>
        <v>0.53042307870815464</v>
      </c>
      <c r="G7" s="2">
        <f>'2012'!$M17</f>
        <v>0.69917988297266953</v>
      </c>
      <c r="H7" s="2">
        <f>'2013'!$M17</f>
        <v>0.48109593654344601</v>
      </c>
      <c r="I7" s="2">
        <f>'2014'!$M17</f>
        <v>0.84261670079264295</v>
      </c>
      <c r="J7" s="2">
        <f>'2015'!$M17</f>
        <v>1.2273037518622334</v>
      </c>
      <c r="K7" s="2">
        <f>'2016'!$M17</f>
        <v>0.58316744450152735</v>
      </c>
      <c r="L7" s="2">
        <f>'2017'!$M17</f>
        <v>0.67886053811761971</v>
      </c>
      <c r="M7" s="2">
        <f>'2018'!$M17</f>
        <v>0.52517637173150644</v>
      </c>
      <c r="N7" s="2">
        <f>'2019'!$M17</f>
        <v>0.73872590718911468</v>
      </c>
      <c r="O7" s="2">
        <f>'2020'!$M17</f>
        <v>0.25573416652774089</v>
      </c>
    </row>
    <row r="8" spans="1:15" ht="25.5" x14ac:dyDescent="0.2">
      <c r="A8" s="12" t="s">
        <v>34</v>
      </c>
      <c r="B8" s="2">
        <f>'2007'!$M18</f>
        <v>1415.2956513506228</v>
      </c>
      <c r="C8" s="2">
        <f>'2008'!$M18</f>
        <v>1948.3434560929534</v>
      </c>
      <c r="D8" s="2">
        <f>'2009'!$M18</f>
        <v>28.943449922615763</v>
      </c>
      <c r="E8" s="2">
        <f>'2010'!$M18</f>
        <v>5752.7498981519202</v>
      </c>
      <c r="F8" s="2">
        <f>'2011'!$M18</f>
        <v>27964.22037452961</v>
      </c>
      <c r="G8" s="2">
        <f>'2012'!$M18</f>
        <v>1081.3744892562463</v>
      </c>
      <c r="H8" s="2">
        <f>'2013'!$M18</f>
        <v>386.1041665306762</v>
      </c>
      <c r="I8" s="2">
        <f>'2014'!$M18</f>
        <v>5022.1094422770393</v>
      </c>
      <c r="J8" s="2">
        <f>'2015'!$M18</f>
        <v>4659.8512172639648</v>
      </c>
      <c r="K8" s="2">
        <f>'2016'!$M18</f>
        <v>274.79757875330438</v>
      </c>
      <c r="L8" s="2">
        <f>'2017'!$M18</f>
        <v>117.30746167762622</v>
      </c>
      <c r="M8" s="2">
        <f>'2018'!$M18</f>
        <v>1694.9602826704925</v>
      </c>
      <c r="N8" s="2">
        <f>'2019'!$M18</f>
        <v>702.87344422103126</v>
      </c>
      <c r="O8" s="2">
        <f>'2020'!$M18</f>
        <v>146.44546238125602</v>
      </c>
    </row>
    <row r="9" spans="1:15" ht="25.5" x14ac:dyDescent="0.2">
      <c r="A9" s="12" t="s">
        <v>35</v>
      </c>
      <c r="B9" s="2">
        <f>'2007'!$M19</f>
        <v>4.1512814350324447</v>
      </c>
      <c r="C9" s="2">
        <f>'2008'!$M19</f>
        <v>2.708430667560449</v>
      </c>
      <c r="D9" s="2">
        <f>'2009'!$M19</f>
        <v>1.8933059014344951E-2</v>
      </c>
      <c r="E9" s="2">
        <f>'2010'!$M19</f>
        <v>3.6418404256632471</v>
      </c>
      <c r="F9" s="2">
        <f>'2011'!$M19</f>
        <v>3.9781730903111594</v>
      </c>
      <c r="G9" s="2">
        <f>'2012'!$M19</f>
        <v>3.1780903771484978</v>
      </c>
      <c r="H9" s="2">
        <f>'2013'!$M19</f>
        <v>4.0893154606192912</v>
      </c>
      <c r="I9" s="2">
        <f>'2014'!$M19</f>
        <v>5.0557002047558584</v>
      </c>
      <c r="J9" s="2">
        <f>'2015'!$M19</f>
        <v>6.8368822449586544</v>
      </c>
      <c r="K9" s="2">
        <f>'2016'!$M19</f>
        <v>7.8727605007706201</v>
      </c>
      <c r="L9" s="2">
        <f>'2017'!$M19</f>
        <v>5.1223113330693124</v>
      </c>
      <c r="M9" s="2">
        <f>'2018'!$M19</f>
        <v>3.5595287417357664</v>
      </c>
      <c r="N9" s="2">
        <f>'2019'!$M19</f>
        <v>3.1253788381077929</v>
      </c>
      <c r="O9" s="2">
        <f>'2020'!$M19</f>
        <v>2.1993138321385719</v>
      </c>
    </row>
    <row r="10" spans="1:15" ht="25.5" x14ac:dyDescent="0.2">
      <c r="A10" s="12" t="s">
        <v>36</v>
      </c>
      <c r="B10" s="2">
        <f>'2007'!$M20</f>
        <v>266.11898883523781</v>
      </c>
      <c r="C10" s="2">
        <f>'2008'!$M20</f>
        <v>180.78774705965998</v>
      </c>
      <c r="D10" s="2">
        <f>'2009'!$M20</f>
        <v>1.2395585107627016</v>
      </c>
      <c r="E10" s="2">
        <f>'2010'!$M20</f>
        <v>123.75837931928447</v>
      </c>
      <c r="F10" s="2">
        <f>'2011'!$M20</f>
        <v>221.94890699694344</v>
      </c>
      <c r="G10" s="2">
        <f>'2012'!$M20</f>
        <v>127.0508935097493</v>
      </c>
      <c r="H10" s="2">
        <f>'2013'!$M20</f>
        <v>184.29864814585142</v>
      </c>
      <c r="I10" s="2">
        <f>'2014'!$M20</f>
        <v>103.23205844034322</v>
      </c>
      <c r="J10" s="2">
        <f>'2015'!$M20</f>
        <v>644.05268540693692</v>
      </c>
      <c r="K10" s="2">
        <f>'2016'!$M20</f>
        <v>526.26024132222665</v>
      </c>
      <c r="L10" s="2">
        <f>'2017'!$M20</f>
        <v>51.47615267487744</v>
      </c>
      <c r="M10" s="2">
        <f>'2018'!$M20</f>
        <v>220.41457453308894</v>
      </c>
      <c r="N10" s="2">
        <f>'2019'!$M20</f>
        <v>98.716206912664717</v>
      </c>
      <c r="O10" s="2">
        <f>'2020'!$M20</f>
        <v>231.59471202821351</v>
      </c>
    </row>
    <row r="11" spans="1:15" ht="22.5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5.5" x14ac:dyDescent="0.2">
      <c r="A12" s="12" t="s">
        <v>37</v>
      </c>
      <c r="B12" s="2">
        <f>'2007'!$M27</f>
        <v>0.12892412815058338</v>
      </c>
      <c r="C12" s="2">
        <f>'2008'!$M27</f>
        <v>0.18729514593413454</v>
      </c>
      <c r="D12" s="2">
        <f>'2009'!$M27</f>
        <v>0.44701299530636351</v>
      </c>
      <c r="E12" s="2">
        <f>'2010'!$M27</f>
        <v>0.17344649753705974</v>
      </c>
      <c r="F12" s="2">
        <f>'2011'!$M27</f>
        <v>0.14325650691519623</v>
      </c>
      <c r="G12" s="2">
        <f>'2012'!$M27</f>
        <v>6.482561908466225E-2</v>
      </c>
      <c r="H12" s="2">
        <f>'2013'!$M27</f>
        <v>0.14782330187981965</v>
      </c>
      <c r="I12" s="2">
        <f>'2014'!$M27</f>
        <v>5.7198421323571468E-2</v>
      </c>
      <c r="J12" s="2">
        <f>'2015'!$M27</f>
        <v>5.5171196221876481E-2</v>
      </c>
      <c r="K12" s="2">
        <f>'2016'!$M27</f>
        <v>9.7675327212346161E-2</v>
      </c>
      <c r="L12" s="2">
        <f>'2017'!$M27</f>
        <v>3.6024352462264486E-2</v>
      </c>
      <c r="M12" s="2">
        <f>'2018'!$M27</f>
        <v>0</v>
      </c>
      <c r="N12" s="2">
        <f>'2019'!$M27</f>
        <v>0</v>
      </c>
      <c r="O12" s="2">
        <f>'2020'!$M27</f>
        <v>4.1286146020841248E-2</v>
      </c>
    </row>
    <row r="13" spans="1:15" ht="25.5" x14ac:dyDescent="0.2">
      <c r="A13" s="12" t="s">
        <v>50</v>
      </c>
      <c r="B13" s="2">
        <f>'2007'!$M28</f>
        <v>0.21487354691763899</v>
      </c>
      <c r="C13" s="2">
        <f>'2008'!$M28</f>
        <v>0.64512772488424119</v>
      </c>
      <c r="D13" s="2">
        <f>'2009'!$M28</f>
        <v>0.6598763264046319</v>
      </c>
      <c r="E13" s="2">
        <f>'2010'!$M28</f>
        <v>0.69638991468228706</v>
      </c>
      <c r="F13" s="2">
        <f>'2011'!$M28</f>
        <v>0.49116516656638709</v>
      </c>
      <c r="G13" s="2">
        <f>'2012'!$M28</f>
        <v>0.73469034962617219</v>
      </c>
      <c r="H13" s="2">
        <f>'2013'!$M28</f>
        <v>0.73911650939909823</v>
      </c>
      <c r="I13" s="2">
        <f>'2014'!$M28</f>
        <v>0.22879368529428587</v>
      </c>
      <c r="J13" s="2">
        <f>'2015'!$M28</f>
        <v>0.30344157922032067</v>
      </c>
      <c r="K13" s="2">
        <f>'2016'!$M28</f>
        <v>3.2558442404115387E-2</v>
      </c>
      <c r="L13" s="2">
        <f>'2017'!$M28</f>
        <v>7.2048704924528972E-2</v>
      </c>
      <c r="M13" s="2">
        <f>'2018'!$M28</f>
        <v>0.24263431542461006</v>
      </c>
      <c r="N13" s="2">
        <f>'2019'!$M28</f>
        <v>0.24123900352208946</v>
      </c>
      <c r="O13" s="2">
        <f>'2020'!$M28</f>
        <v>0.16514458408336499</v>
      </c>
    </row>
    <row r="14" spans="1:15" x14ac:dyDescent="0.2">
      <c r="A14" s="12" t="s">
        <v>39</v>
      </c>
      <c r="B14" s="2">
        <f>'2007'!$M29</f>
        <v>0.25784825630116676</v>
      </c>
      <c r="C14" s="2">
        <f>'2008'!$M29</f>
        <v>0.10405285885229697</v>
      </c>
      <c r="D14" s="2">
        <f>'2009'!$M29</f>
        <v>0.14900433176878783</v>
      </c>
      <c r="E14" s="2">
        <f>'2010'!$M29</f>
        <v>0.11563099835803982</v>
      </c>
      <c r="F14" s="2">
        <f>'2011'!$M29</f>
        <v>0.28651301383039246</v>
      </c>
      <c r="G14" s="2">
        <f>'2012'!$M29</f>
        <v>0.28091101603353646</v>
      </c>
      <c r="H14" s="2">
        <f>'2013'!$M29</f>
        <v>0.24637216979969942</v>
      </c>
      <c r="I14" s="2">
        <f>'2014'!$M29</f>
        <v>2.8599210661785734E-2</v>
      </c>
      <c r="J14" s="2">
        <f>'2015'!$M29</f>
        <v>8.2756794332814729E-2</v>
      </c>
      <c r="K14" s="2">
        <f>'2016'!$M29</f>
        <v>6.5116884808230774E-2</v>
      </c>
      <c r="L14" s="2">
        <f>'2017'!$M29</f>
        <v>0</v>
      </c>
      <c r="M14" s="2">
        <f>'2018'!$M29</f>
        <v>6.9324090121317156E-2</v>
      </c>
      <c r="N14" s="2">
        <f>'2019'!$M29</f>
        <v>0.16082600234805963</v>
      </c>
      <c r="O14" s="2">
        <f>'2020'!$M29</f>
        <v>0</v>
      </c>
    </row>
    <row r="15" spans="1:15" ht="25.5" x14ac:dyDescent="0.2">
      <c r="A15" s="12" t="s">
        <v>40</v>
      </c>
      <c r="B15" s="2">
        <f>'2007'!$M30</f>
        <v>0.38677238445175016</v>
      </c>
      <c r="C15" s="2">
        <f>'2008'!$M30</f>
        <v>0.45783257895010665</v>
      </c>
      <c r="D15" s="2">
        <f>'2009'!$M30</f>
        <v>0.68116265951445865</v>
      </c>
      <c r="E15" s="2">
        <f>'2010'!$M30</f>
        <v>0.90577615380464527</v>
      </c>
      <c r="F15" s="2">
        <f>'2011'!$M30</f>
        <v>1.2074477011423683</v>
      </c>
      <c r="G15" s="2">
        <f>'2012'!$M30</f>
        <v>1.0588184450494835</v>
      </c>
      <c r="H15" s="2">
        <f>'2013'!$M30</f>
        <v>0.71447929241912833</v>
      </c>
      <c r="I15" s="2">
        <f>'2014'!$M30</f>
        <v>0.62918263455928614</v>
      </c>
      <c r="J15" s="2">
        <f>'2015'!$M30</f>
        <v>0.74481114899533252</v>
      </c>
      <c r="K15" s="2">
        <f>'2016'!$M30</f>
        <v>0.8139610601028846</v>
      </c>
      <c r="L15" s="2">
        <f>'2017'!$M30</f>
        <v>0.68446269678302529</v>
      </c>
      <c r="M15" s="2">
        <f>'2018'!$M30</f>
        <v>0.72790294627383012</v>
      </c>
      <c r="N15" s="2">
        <f>'2019'!$M30</f>
        <v>0.80413001174029819</v>
      </c>
      <c r="O15" s="2">
        <f>'2020'!$M30</f>
        <v>0.49543375225009501</v>
      </c>
    </row>
    <row r="16" spans="1:15" ht="22.5" x14ac:dyDescent="0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25.5" x14ac:dyDescent="0.2">
      <c r="A17" s="12" t="s">
        <v>41</v>
      </c>
      <c r="B17" s="2">
        <f>'2007'!$M35</f>
        <v>0.1200960768614892</v>
      </c>
      <c r="C17" s="2">
        <f>'2008'!$M35</f>
        <v>7.3152889539136789E-2</v>
      </c>
      <c r="D17" s="2">
        <f>'2009'!$M35</f>
        <v>0.10026737967914438</v>
      </c>
      <c r="E17" s="2">
        <f>'2010'!$M35</f>
        <v>3.2425421530479899E-2</v>
      </c>
      <c r="F17" s="2">
        <f>'2011'!$M35</f>
        <v>0.10273972602739725</v>
      </c>
      <c r="G17" s="2">
        <f>'2012'!$M35</f>
        <v>6.8329347454731806E-2</v>
      </c>
      <c r="H17" s="2">
        <f>'2013'!$M35</f>
        <v>0.17768301350390903</v>
      </c>
      <c r="I17" s="2">
        <f>'2014'!$M35</f>
        <v>8.3090984628167844E-2</v>
      </c>
      <c r="J17" s="2">
        <f>'2015'!$M35</f>
        <v>0</v>
      </c>
      <c r="K17" s="2">
        <f>'2016'!$M35</f>
        <v>0</v>
      </c>
      <c r="L17" s="2">
        <f>'2017'!$M35</f>
        <v>0</v>
      </c>
      <c r="M17" s="2">
        <f>'2018'!$M35</f>
        <v>7.1123755334281655E-2</v>
      </c>
      <c r="N17" s="2">
        <f>'2019'!$M35</f>
        <v>0</v>
      </c>
      <c r="O17" s="2">
        <f>'2020'!$M35</f>
        <v>0</v>
      </c>
    </row>
    <row r="18" spans="1:15" ht="25.5" x14ac:dyDescent="0.2">
      <c r="A18" s="12" t="s">
        <v>42</v>
      </c>
      <c r="B18" s="2">
        <f>'2007'!$M36</f>
        <v>0.1200960768614892</v>
      </c>
      <c r="C18" s="2">
        <f>'2008'!$M36</f>
        <v>0.29261155815654716</v>
      </c>
      <c r="D18" s="2">
        <f>'2009'!$M36</f>
        <v>0.23395721925133689</v>
      </c>
      <c r="E18" s="2">
        <f>'2010'!$M36</f>
        <v>0.19455252918287938</v>
      </c>
      <c r="F18" s="2">
        <f>'2011'!$M36</f>
        <v>0.10526315789473684</v>
      </c>
      <c r="G18" s="2">
        <f>'2012'!$M36</f>
        <v>0.13665869490946361</v>
      </c>
      <c r="H18" s="2">
        <f>'2013'!$M36</f>
        <v>0.17768301350390903</v>
      </c>
      <c r="I18" s="2">
        <f>'2014'!$M36</f>
        <v>0.16618196925633569</v>
      </c>
      <c r="J18" s="2">
        <f>'2015'!$M36</f>
        <v>0.39761431411530818</v>
      </c>
      <c r="K18" s="2">
        <f>'2016'!$M36</f>
        <v>1.0234798314268514</v>
      </c>
      <c r="L18" s="2">
        <f>'2017'!$M36</f>
        <v>0.20949720670391062</v>
      </c>
      <c r="M18" s="2">
        <f>'2018'!$M36</f>
        <v>7.1123755334281655E-2</v>
      </c>
      <c r="N18" s="2">
        <f>'2019'!$M36</f>
        <v>7.9113924050632917E-2</v>
      </c>
      <c r="O18" s="2">
        <f>'2020'!$M36</f>
        <v>0.47664442326024786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6"/>
  <sheetViews>
    <sheetView zoomScaleNormal="100" workbookViewId="0">
      <pane xSplit="1" topLeftCell="B1" activePane="topRight" state="frozen"/>
      <selection activeCell="B1" sqref="B1:M1048576"/>
      <selection pane="topRight" activeCell="M28" sqref="M28"/>
    </sheetView>
  </sheetViews>
  <sheetFormatPr defaultColWidth="8.85546875" defaultRowHeight="14.25" x14ac:dyDescent="0.2"/>
  <cols>
    <col min="1" max="1" width="32.7109375" style="5" bestFit="1" customWidth="1"/>
    <col min="2" max="12" width="16.7109375" style="5" customWidth="1"/>
    <col min="13" max="13" width="24.7109375" style="5" bestFit="1" customWidth="1"/>
    <col min="14" max="14" width="14.42578125" style="11" bestFit="1" customWidth="1"/>
    <col min="15" max="16384" width="8.85546875" style="11"/>
  </cols>
  <sheetData>
    <row r="1" spans="1:14" ht="22.5" x14ac:dyDescent="0.2">
      <c r="A1" s="7">
        <v>2007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47</v>
      </c>
      <c r="G1" s="8" t="s">
        <v>26</v>
      </c>
      <c r="H1" s="8" t="s">
        <v>23</v>
      </c>
      <c r="I1" s="8" t="s">
        <v>24</v>
      </c>
      <c r="J1" s="8" t="s">
        <v>25</v>
      </c>
      <c r="K1" s="8" t="s">
        <v>27</v>
      </c>
      <c r="L1" s="8" t="s">
        <v>28</v>
      </c>
      <c r="M1" s="8" t="s">
        <v>52</v>
      </c>
    </row>
    <row r="2" spans="1:14" x14ac:dyDescent="0.2">
      <c r="A2" s="12" t="s">
        <v>0</v>
      </c>
      <c r="B2" s="13">
        <v>0</v>
      </c>
      <c r="C2" s="13">
        <v>2</v>
      </c>
      <c r="D2" s="13">
        <v>0</v>
      </c>
      <c r="E2" s="13" t="s">
        <v>4</v>
      </c>
      <c r="F2" s="13" t="s">
        <v>4</v>
      </c>
      <c r="G2" s="13" t="s">
        <v>4</v>
      </c>
      <c r="H2" s="13">
        <v>0</v>
      </c>
      <c r="I2" s="13" t="s">
        <v>4</v>
      </c>
      <c r="J2" s="13">
        <v>1</v>
      </c>
      <c r="K2" s="13">
        <v>1</v>
      </c>
      <c r="L2" s="13">
        <v>4</v>
      </c>
      <c r="M2" s="22">
        <f>SUMIFS(B2:L2,B2:L2,"&lt;&gt;NA",$B$6:$L$6,"&lt;&gt;NA")</f>
        <v>6</v>
      </c>
      <c r="N2" s="15"/>
    </row>
    <row r="3" spans="1:14" x14ac:dyDescent="0.2">
      <c r="A3" s="12" t="s">
        <v>1</v>
      </c>
      <c r="B3" s="13">
        <v>7</v>
      </c>
      <c r="C3" s="13">
        <v>5</v>
      </c>
      <c r="D3" s="13">
        <v>0</v>
      </c>
      <c r="E3" s="13" t="s">
        <v>4</v>
      </c>
      <c r="F3" s="13" t="s">
        <v>4</v>
      </c>
      <c r="G3" s="13" t="s">
        <v>4</v>
      </c>
      <c r="H3" s="13">
        <v>2</v>
      </c>
      <c r="I3" s="13" t="s">
        <v>4</v>
      </c>
      <c r="J3" s="13">
        <v>34</v>
      </c>
      <c r="K3" s="13">
        <v>36</v>
      </c>
      <c r="L3" s="13">
        <v>50</v>
      </c>
      <c r="M3" s="22">
        <f>SUMIFS(B3:L3,B3:L3,"&lt;&gt;NA",$B$6:$L$6,"&lt;&gt;NA")</f>
        <v>129</v>
      </c>
      <c r="N3" s="15"/>
    </row>
    <row r="4" spans="1:14" x14ac:dyDescent="0.2">
      <c r="A4" s="12" t="s">
        <v>2</v>
      </c>
      <c r="B4" s="13">
        <v>70</v>
      </c>
      <c r="C4" s="13">
        <v>1</v>
      </c>
      <c r="D4" s="13">
        <v>8</v>
      </c>
      <c r="E4" s="13" t="s">
        <v>4</v>
      </c>
      <c r="F4" s="13" t="s">
        <v>4</v>
      </c>
      <c r="G4" s="13" t="s">
        <v>4</v>
      </c>
      <c r="H4" s="13">
        <v>19</v>
      </c>
      <c r="I4" s="13" t="s">
        <v>4</v>
      </c>
      <c r="J4" s="13">
        <v>37</v>
      </c>
      <c r="K4" s="13">
        <v>147</v>
      </c>
      <c r="L4" s="13">
        <v>136</v>
      </c>
      <c r="M4" s="22">
        <f>SUMIFS(B4:L4,B4:L4,"&lt;&gt;NA",$B$6:$L$6,"&lt;&gt;NA")</f>
        <v>417</v>
      </c>
      <c r="N4" s="15"/>
    </row>
    <row r="5" spans="1:14" x14ac:dyDescent="0.2">
      <c r="A5" s="12" t="s">
        <v>3</v>
      </c>
      <c r="B5" s="13">
        <v>26</v>
      </c>
      <c r="C5" s="13">
        <v>3</v>
      </c>
      <c r="D5" s="13">
        <v>12</v>
      </c>
      <c r="E5" s="13" t="s">
        <v>4</v>
      </c>
      <c r="F5" s="13" t="s">
        <v>4</v>
      </c>
      <c r="G5" s="13" t="s">
        <v>4</v>
      </c>
      <c r="H5" s="13">
        <v>3</v>
      </c>
      <c r="I5" s="13" t="s">
        <v>4</v>
      </c>
      <c r="J5" s="13">
        <v>107</v>
      </c>
      <c r="K5" s="13" t="s">
        <v>4</v>
      </c>
      <c r="L5" s="13">
        <v>53</v>
      </c>
      <c r="M5" s="22">
        <f>SUMIFS(B5:L5,B5:L5,"&lt;&gt;NA",$B$6:$L$6,"&lt;&gt;NA")</f>
        <v>201</v>
      </c>
      <c r="N5" s="15"/>
    </row>
    <row r="6" spans="1:14" x14ac:dyDescent="0.2">
      <c r="A6" s="12" t="s">
        <v>5</v>
      </c>
      <c r="B6" s="13">
        <v>11522751</v>
      </c>
      <c r="C6" s="13" t="s">
        <v>4</v>
      </c>
      <c r="D6" s="13">
        <v>3226978</v>
      </c>
      <c r="E6" s="13" t="s">
        <v>4</v>
      </c>
      <c r="F6" s="13" t="s">
        <v>4</v>
      </c>
      <c r="G6" s="13" t="s">
        <v>4</v>
      </c>
      <c r="H6" s="13">
        <v>7217425</v>
      </c>
      <c r="I6" s="13" t="s">
        <v>4</v>
      </c>
      <c r="J6" s="13">
        <v>37915840</v>
      </c>
      <c r="K6" s="13">
        <v>56955396</v>
      </c>
      <c r="L6" s="13">
        <v>115865904</v>
      </c>
      <c r="M6" s="23">
        <f>SUMIFS(B6:L6,B6:L6,"&lt;&gt;NA",$B$5:$L$5,"&lt;&gt;NA")</f>
        <v>175748898</v>
      </c>
      <c r="N6" s="15"/>
    </row>
    <row r="7" spans="1:14" x14ac:dyDescent="0.2">
      <c r="A7" s="12" t="s">
        <v>29</v>
      </c>
      <c r="B7" s="2">
        <f>IF(OR(OR(B2="",B2="NA"), OR(B$6="",B$6="NA")),"NA",B2*1000000/B$6)</f>
        <v>0</v>
      </c>
      <c r="C7" s="2" t="str">
        <f t="shared" ref="C7:L10" si="0">IF(OR(OR(C2="",C2="NA"), OR(C$6="",C$6="NA")),"NA",C2*1000000/C$6)</f>
        <v>NA</v>
      </c>
      <c r="D7" s="2">
        <f t="shared" si="0"/>
        <v>0</v>
      </c>
      <c r="E7" s="2" t="str">
        <f t="shared" si="0"/>
        <v>NA</v>
      </c>
      <c r="F7" s="2" t="str">
        <f t="shared" si="0"/>
        <v>NA</v>
      </c>
      <c r="G7" s="2" t="str">
        <f t="shared" ref="G7:G10" si="1">IF(OR(OR(G2="",G2="NA"), OR(G$6="",G$6="NA")),"NA",G2*1000000/G$6)</f>
        <v>NA</v>
      </c>
      <c r="H7" s="2">
        <f t="shared" si="0"/>
        <v>0</v>
      </c>
      <c r="I7" s="2" t="str">
        <f t="shared" si="0"/>
        <v>NA</v>
      </c>
      <c r="J7" s="2">
        <f t="shared" si="0"/>
        <v>2.6374201389181937E-2</v>
      </c>
      <c r="K7" s="2">
        <f t="shared" si="0"/>
        <v>1.7557598932329433E-2</v>
      </c>
      <c r="L7" s="2">
        <f t="shared" si="0"/>
        <v>3.4522666823537662E-2</v>
      </c>
      <c r="M7" s="23">
        <f>SUMIFS(B2:L2,B2:L2,"&lt;&gt;NA",$B$6:$L$6,"&lt;&gt;NA")*1000000/SUMIFS($B$6:$L$6,B2:L2,"&lt;&gt;NA",$B$6:$L$6,"&lt;&gt;NA")</f>
        <v>2.5783795807394941E-2</v>
      </c>
    </row>
    <row r="8" spans="1:14" x14ac:dyDescent="0.2">
      <c r="A8" s="12" t="s">
        <v>30</v>
      </c>
      <c r="B8" s="2">
        <f t="shared" ref="B8:B10" si="2">IF(OR(OR(B3="",B3="NA"), OR(B$6="",B$6="NA")),"NA",B3*1000000/B$6)</f>
        <v>0.60749381809951464</v>
      </c>
      <c r="C8" s="2" t="str">
        <f t="shared" si="0"/>
        <v>NA</v>
      </c>
      <c r="D8" s="2">
        <f t="shared" si="0"/>
        <v>0</v>
      </c>
      <c r="E8" s="2" t="str">
        <f t="shared" si="0"/>
        <v>NA</v>
      </c>
      <c r="F8" s="2" t="str">
        <f t="shared" si="0"/>
        <v>NA</v>
      </c>
      <c r="G8" s="2" t="str">
        <f t="shared" si="1"/>
        <v>NA</v>
      </c>
      <c r="H8" s="2">
        <f t="shared" si="0"/>
        <v>0.27710714001184633</v>
      </c>
      <c r="I8" s="2" t="str">
        <f t="shared" si="0"/>
        <v>NA</v>
      </c>
      <c r="J8" s="2">
        <f t="shared" si="0"/>
        <v>0.89672284723218576</v>
      </c>
      <c r="K8" s="2">
        <f t="shared" si="0"/>
        <v>0.63207356156385952</v>
      </c>
      <c r="L8" s="2">
        <f t="shared" si="0"/>
        <v>0.43153333529422083</v>
      </c>
      <c r="M8" s="23">
        <f>SUMIFS(B3:L3,B3:L3,"&lt;&gt;NA",$B$6:$L$6,"&lt;&gt;NA")*1000000/SUMIFS($B$6:$L$6,B3:L3,"&lt;&gt;NA",$B$6:$L$6,"&lt;&gt;NA")</f>
        <v>0.55435160985899123</v>
      </c>
    </row>
    <row r="9" spans="1:14" ht="25.5" x14ac:dyDescent="0.2">
      <c r="A9" s="12" t="s">
        <v>31</v>
      </c>
      <c r="B9" s="2">
        <f t="shared" si="2"/>
        <v>6.0749381809951464</v>
      </c>
      <c r="C9" s="2" t="str">
        <f t="shared" si="0"/>
        <v>NA</v>
      </c>
      <c r="D9" s="2">
        <f t="shared" si="0"/>
        <v>2.4790996405925294</v>
      </c>
      <c r="E9" s="2" t="str">
        <f t="shared" si="0"/>
        <v>NA</v>
      </c>
      <c r="F9" s="2" t="str">
        <f t="shared" si="0"/>
        <v>NA</v>
      </c>
      <c r="G9" s="2" t="str">
        <f t="shared" si="1"/>
        <v>NA</v>
      </c>
      <c r="H9" s="2">
        <f t="shared" si="0"/>
        <v>2.63251783011254</v>
      </c>
      <c r="I9" s="2" t="str">
        <f t="shared" si="0"/>
        <v>NA</v>
      </c>
      <c r="J9" s="2">
        <f t="shared" si="0"/>
        <v>0.97584545139973167</v>
      </c>
      <c r="K9" s="2">
        <f t="shared" si="0"/>
        <v>2.5809670430524263</v>
      </c>
      <c r="L9" s="2">
        <f t="shared" si="0"/>
        <v>1.1737706720002805</v>
      </c>
      <c r="M9" s="23">
        <f>SUMIFS(B4:L4,B4:L4,"&lt;&gt;NA",$B$6:$L$6,"&lt;&gt;NA")*1000000/SUMIFS($B$6:$L$6,B4:L4,"&lt;&gt;NA",$B$6:$L$6,"&lt;&gt;NA")</f>
        <v>1.7919738086139485</v>
      </c>
    </row>
    <row r="10" spans="1:14" ht="25.5" x14ac:dyDescent="0.2">
      <c r="A10" s="12" t="s">
        <v>32</v>
      </c>
      <c r="B10" s="2">
        <f t="shared" si="2"/>
        <v>2.2564056100839114</v>
      </c>
      <c r="C10" s="2" t="str">
        <f t="shared" si="0"/>
        <v>NA</v>
      </c>
      <c r="D10" s="2">
        <f t="shared" si="0"/>
        <v>3.7186494608887943</v>
      </c>
      <c r="E10" s="2" t="str">
        <f t="shared" si="0"/>
        <v>NA</v>
      </c>
      <c r="F10" s="2" t="str">
        <f t="shared" si="0"/>
        <v>NA</v>
      </c>
      <c r="G10" s="2" t="str">
        <f t="shared" si="1"/>
        <v>NA</v>
      </c>
      <c r="H10" s="2">
        <f t="shared" si="0"/>
        <v>0.4156607100177695</v>
      </c>
      <c r="I10" s="2" t="str">
        <f t="shared" si="0"/>
        <v>NA</v>
      </c>
      <c r="J10" s="2">
        <f t="shared" si="0"/>
        <v>2.8220395486424672</v>
      </c>
      <c r="K10" s="2" t="str">
        <f t="shared" si="0"/>
        <v>NA</v>
      </c>
      <c r="L10" s="2">
        <f t="shared" si="0"/>
        <v>0.45742533541187408</v>
      </c>
      <c r="M10" s="23">
        <f>SUMIFS(B5:L5,B5:L5,"&lt;&gt;NA",$B$6:$L$6,"&lt;&gt;NA")*1000000/SUMIFS($B$6:$L$6,B5:L5,"&lt;&gt;NA",$B$6:$L$6,"&lt;&gt;NA")</f>
        <v>1.143677156940125</v>
      </c>
    </row>
    <row r="11" spans="1:14" ht="22.5" x14ac:dyDescent="0.2">
      <c r="A11" s="7"/>
      <c r="B11" s="10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x14ac:dyDescent="0.2">
      <c r="A12" s="12" t="s">
        <v>6</v>
      </c>
      <c r="B12" s="13">
        <v>1</v>
      </c>
      <c r="C12" s="13" t="s">
        <v>4</v>
      </c>
      <c r="D12" s="13" t="s">
        <v>4</v>
      </c>
      <c r="E12" s="13" t="s">
        <v>4</v>
      </c>
      <c r="F12" s="13" t="s">
        <v>4</v>
      </c>
      <c r="G12" s="13" t="s">
        <v>4</v>
      </c>
      <c r="H12" s="13">
        <v>2</v>
      </c>
      <c r="I12" s="13" t="s">
        <v>4</v>
      </c>
      <c r="J12" s="13">
        <v>3</v>
      </c>
      <c r="K12" s="13">
        <v>2</v>
      </c>
      <c r="L12" s="13" t="s">
        <v>4</v>
      </c>
      <c r="M12" s="22">
        <f>SUMIFS(B12:L12,B12:L12,"&lt;&gt;NA",$B$16:$L$16,"&lt;&gt;NA")</f>
        <v>8</v>
      </c>
      <c r="N12" s="15"/>
    </row>
    <row r="13" spans="1:14" x14ac:dyDescent="0.2">
      <c r="A13" s="12" t="s">
        <v>7</v>
      </c>
      <c r="B13" s="2">
        <v>700</v>
      </c>
      <c r="C13" s="2" t="s">
        <v>4</v>
      </c>
      <c r="D13" s="2" t="s">
        <v>4</v>
      </c>
      <c r="E13" s="2" t="s">
        <v>4</v>
      </c>
      <c r="F13" s="2" t="s">
        <v>4</v>
      </c>
      <c r="G13" s="2" t="s">
        <v>4</v>
      </c>
      <c r="H13" s="2">
        <v>17000</v>
      </c>
      <c r="I13" s="2" t="s">
        <v>4</v>
      </c>
      <c r="J13" s="2">
        <v>1090</v>
      </c>
      <c r="K13" s="2">
        <v>643</v>
      </c>
      <c r="L13" s="2" t="s">
        <v>4</v>
      </c>
      <c r="M13" s="22">
        <f>SUMIFS(B13:L13,B13:L13,"&lt;&gt;NA",$B$16:$L$16,"&lt;&gt;NA")</f>
        <v>19433</v>
      </c>
      <c r="N13" s="15"/>
    </row>
    <row r="14" spans="1:14" x14ac:dyDescent="0.2">
      <c r="A14" s="12" t="s">
        <v>8</v>
      </c>
      <c r="B14" s="13">
        <v>21</v>
      </c>
      <c r="C14" s="13" t="s">
        <v>4</v>
      </c>
      <c r="D14" s="13" t="s">
        <v>4</v>
      </c>
      <c r="E14" s="13" t="s">
        <v>4</v>
      </c>
      <c r="F14" s="13" t="s">
        <v>4</v>
      </c>
      <c r="G14" s="13" t="s">
        <v>4</v>
      </c>
      <c r="H14" s="13">
        <v>14</v>
      </c>
      <c r="I14" s="13" t="s">
        <v>4</v>
      </c>
      <c r="J14" s="13">
        <v>6</v>
      </c>
      <c r="K14" s="13">
        <v>16</v>
      </c>
      <c r="L14" s="13" t="s">
        <v>4</v>
      </c>
      <c r="M14" s="22">
        <f>SUMIFS(B14:L14,B14:L14,"&lt;&gt;NA",$B$16:$L$16,"&lt;&gt;NA")</f>
        <v>57</v>
      </c>
      <c r="N14" s="15"/>
    </row>
    <row r="15" spans="1:14" x14ac:dyDescent="0.2">
      <c r="A15" s="12" t="s">
        <v>9</v>
      </c>
      <c r="B15" s="2">
        <v>207</v>
      </c>
      <c r="C15" s="2" t="s">
        <v>4</v>
      </c>
      <c r="D15" s="2" t="s">
        <v>4</v>
      </c>
      <c r="E15" s="2" t="s">
        <v>4</v>
      </c>
      <c r="F15" s="2" t="s">
        <v>4</v>
      </c>
      <c r="G15" s="2" t="s">
        <v>4</v>
      </c>
      <c r="H15" s="2">
        <v>695</v>
      </c>
      <c r="I15" s="2" t="s">
        <v>4</v>
      </c>
      <c r="J15" s="2">
        <v>488</v>
      </c>
      <c r="K15" s="2">
        <v>2264</v>
      </c>
      <c r="L15" s="2" t="s">
        <v>4</v>
      </c>
      <c r="M15" s="22">
        <f>SUMIFS(B15:L15,B15:L15,"&lt;&gt;NA",$B$16:$L$16,"&lt;&gt;NA")</f>
        <v>3654</v>
      </c>
      <c r="N15" s="15"/>
    </row>
    <row r="16" spans="1:14" x14ac:dyDescent="0.2">
      <c r="A16" s="12" t="s">
        <v>10</v>
      </c>
      <c r="B16" s="2">
        <v>218.65</v>
      </c>
      <c r="C16" s="2">
        <v>75.19</v>
      </c>
      <c r="D16" s="2" t="s">
        <v>4</v>
      </c>
      <c r="E16" s="2" t="s">
        <v>4</v>
      </c>
      <c r="F16" s="2" t="s">
        <v>4</v>
      </c>
      <c r="G16" s="2" t="s">
        <v>4</v>
      </c>
      <c r="H16" s="2">
        <v>141.1</v>
      </c>
      <c r="I16" s="2" t="s">
        <v>4</v>
      </c>
      <c r="J16" s="2">
        <v>546.1</v>
      </c>
      <c r="K16" s="2">
        <v>467.22</v>
      </c>
      <c r="L16" s="2">
        <v>486272</v>
      </c>
      <c r="M16" s="22">
        <f>SUMIFS(B16:L16,B13:L13,"&lt;&gt;NA")</f>
        <v>1373.0700000000002</v>
      </c>
      <c r="N16" s="15"/>
    </row>
    <row r="17" spans="1:14" ht="25.5" x14ac:dyDescent="0.2">
      <c r="A17" s="12" t="s">
        <v>33</v>
      </c>
      <c r="B17" s="2">
        <f t="shared" ref="B17:L17" si="3">IF(OR(OR(B12="",B12="NA"),OR(B$16="", B$16="NA")),"NA", B12*100/B$16)</f>
        <v>0.45735193231191401</v>
      </c>
      <c r="C17" s="2" t="str">
        <f t="shared" si="3"/>
        <v>NA</v>
      </c>
      <c r="D17" s="2" t="str">
        <f t="shared" si="3"/>
        <v>NA</v>
      </c>
      <c r="E17" s="2" t="str">
        <f t="shared" si="3"/>
        <v>NA</v>
      </c>
      <c r="F17" s="2" t="str">
        <f t="shared" si="3"/>
        <v>NA</v>
      </c>
      <c r="G17" s="2" t="str">
        <f t="shared" ref="G17:G20" si="4">IF(OR(OR(G12="",G12="NA"),OR(G$16="", G$16="NA")),"NA", G12*100/G$16)</f>
        <v>NA</v>
      </c>
      <c r="H17" s="2">
        <f t="shared" si="3"/>
        <v>1.417434443656981</v>
      </c>
      <c r="I17" s="2" t="str">
        <f t="shared" si="3"/>
        <v>NA</v>
      </c>
      <c r="J17" s="2">
        <f t="shared" si="3"/>
        <v>0.54934993590917414</v>
      </c>
      <c r="K17" s="2">
        <f t="shared" si="3"/>
        <v>0.42806386712897559</v>
      </c>
      <c r="L17" s="2" t="str">
        <f t="shared" si="3"/>
        <v>NA</v>
      </c>
      <c r="M17" s="23">
        <f>SUMIFS(B12:L12,B12:L12,"&lt;&gt;NA",$B$16:$L$16,"&lt;&gt;NA")*100/SUMIFS($B$16:$L$16,B12:L12,"&lt;&gt;NA",$B$16:$L$16,"&lt;&gt;NA")</f>
        <v>0.58263599088174667</v>
      </c>
    </row>
    <row r="18" spans="1:14" ht="25.5" x14ac:dyDescent="0.2">
      <c r="A18" s="12" t="s">
        <v>34</v>
      </c>
      <c r="B18" s="2">
        <f t="shared" ref="B18:L18" si="5">IF(OR(OR(B13="",B13="NA"),OR(B$16="", B$16="NA")),"NA", B13*100/B$16)</f>
        <v>320.14635261833979</v>
      </c>
      <c r="C18" s="2" t="str">
        <f t="shared" si="5"/>
        <v>NA</v>
      </c>
      <c r="D18" s="2" t="str">
        <f t="shared" si="5"/>
        <v>NA</v>
      </c>
      <c r="E18" s="2" t="str">
        <f t="shared" si="5"/>
        <v>NA</v>
      </c>
      <c r="F18" s="2" t="str">
        <f t="shared" si="5"/>
        <v>NA</v>
      </c>
      <c r="G18" s="2" t="str">
        <f t="shared" si="4"/>
        <v>NA</v>
      </c>
      <c r="H18" s="2">
        <f t="shared" si="5"/>
        <v>12048.192771084337</v>
      </c>
      <c r="I18" s="2" t="str">
        <f t="shared" si="5"/>
        <v>NA</v>
      </c>
      <c r="J18" s="2">
        <f t="shared" si="5"/>
        <v>199.59714338033325</v>
      </c>
      <c r="K18" s="2">
        <f t="shared" si="5"/>
        <v>137.62253328196567</v>
      </c>
      <c r="L18" s="2" t="str">
        <f t="shared" si="5"/>
        <v>NA</v>
      </c>
      <c r="M18" s="23">
        <f>SUMIFS(B13:L13,B13:L13,"&lt;&gt;NA",$B$16:$L$16,"&lt;&gt;NA")*100/SUMIFS($B$16:$L$16,B13:L13,"&lt;&gt;NA",$B$16:$L$16,"&lt;&gt;NA")</f>
        <v>1415.2956513506228</v>
      </c>
    </row>
    <row r="19" spans="1:14" ht="25.5" x14ac:dyDescent="0.2">
      <c r="A19" s="12" t="s">
        <v>35</v>
      </c>
      <c r="B19" s="2">
        <f t="shared" ref="B19:L19" si="6">IF(OR(OR(B14="",B14="NA"),OR(B$16="", B$16="NA")),"NA", B14*100/B$16)</f>
        <v>9.6043905785501948</v>
      </c>
      <c r="C19" s="2" t="str">
        <f t="shared" si="6"/>
        <v>NA</v>
      </c>
      <c r="D19" s="2" t="str">
        <f t="shared" si="6"/>
        <v>NA</v>
      </c>
      <c r="E19" s="2" t="str">
        <f t="shared" si="6"/>
        <v>NA</v>
      </c>
      <c r="F19" s="2" t="str">
        <f t="shared" si="6"/>
        <v>NA</v>
      </c>
      <c r="G19" s="2" t="str">
        <f t="shared" si="4"/>
        <v>NA</v>
      </c>
      <c r="H19" s="2">
        <f t="shared" si="6"/>
        <v>9.9220411055988667</v>
      </c>
      <c r="I19" s="2" t="str">
        <f t="shared" si="6"/>
        <v>NA</v>
      </c>
      <c r="J19" s="2">
        <f t="shared" si="6"/>
        <v>1.0986998718183483</v>
      </c>
      <c r="K19" s="2">
        <f t="shared" si="6"/>
        <v>3.4245109370318048</v>
      </c>
      <c r="L19" s="2" t="str">
        <f t="shared" si="6"/>
        <v>NA</v>
      </c>
      <c r="M19" s="23">
        <f>SUMIFS(B14:L14,B14:L14,"&lt;&gt;NA",$B$16:$L$16,"&lt;&gt;NA")*100/SUMIFS($B$16:$L$16,B14:L14,"&lt;&gt;NA",$B$16:$L$16,"&lt;&gt;NA")</f>
        <v>4.1512814350324447</v>
      </c>
    </row>
    <row r="20" spans="1:14" ht="25.5" x14ac:dyDescent="0.2">
      <c r="A20" s="12" t="s">
        <v>36</v>
      </c>
      <c r="B20" s="2">
        <f t="shared" ref="B20:L20" si="7">IF(OR(OR(B15="",B15="NA"),OR(B$16="", B$16="NA")),"NA", B15*100/B$16)</f>
        <v>94.671849988566194</v>
      </c>
      <c r="C20" s="2" t="str">
        <f t="shared" si="7"/>
        <v>NA</v>
      </c>
      <c r="D20" s="2" t="str">
        <f t="shared" si="7"/>
        <v>NA</v>
      </c>
      <c r="E20" s="2" t="str">
        <f t="shared" si="7"/>
        <v>NA</v>
      </c>
      <c r="F20" s="2" t="str">
        <f t="shared" si="7"/>
        <v>NA</v>
      </c>
      <c r="G20" s="2" t="str">
        <f t="shared" si="4"/>
        <v>NA</v>
      </c>
      <c r="H20" s="2">
        <f t="shared" si="7"/>
        <v>492.55846917080089</v>
      </c>
      <c r="I20" s="2" t="str">
        <f t="shared" si="7"/>
        <v>NA</v>
      </c>
      <c r="J20" s="2">
        <f t="shared" si="7"/>
        <v>89.360922907892331</v>
      </c>
      <c r="K20" s="2">
        <f t="shared" si="7"/>
        <v>484.56829759000038</v>
      </c>
      <c r="L20" s="2" t="str">
        <f t="shared" si="7"/>
        <v>NA</v>
      </c>
      <c r="M20" s="23">
        <f>SUMIFS(B15:L15,B15:L15,"&lt;&gt;NA",$B$16:$L$16,"&lt;&gt;NA")*100/SUMIFS($B$16:$L$16,B15:L15,"&lt;&gt;NA",$B$16:$L$16,"&lt;&gt;NA")</f>
        <v>266.11898883523781</v>
      </c>
    </row>
    <row r="21" spans="1:14" ht="22.5" x14ac:dyDescent="0.2">
      <c r="A21" s="7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4" x14ac:dyDescent="0.2">
      <c r="A22" s="12" t="s">
        <v>11</v>
      </c>
      <c r="B22" s="13">
        <v>0</v>
      </c>
      <c r="C22" s="13" t="s">
        <v>4</v>
      </c>
      <c r="D22" s="13">
        <v>0</v>
      </c>
      <c r="E22" s="13" t="s">
        <v>4</v>
      </c>
      <c r="F22" s="13" t="s">
        <v>4</v>
      </c>
      <c r="G22" s="13" t="s">
        <v>4</v>
      </c>
      <c r="H22" s="13">
        <v>0</v>
      </c>
      <c r="I22" s="13" t="s">
        <v>4</v>
      </c>
      <c r="J22" s="13">
        <v>0</v>
      </c>
      <c r="K22" s="13">
        <v>2</v>
      </c>
      <c r="L22" s="13">
        <v>4</v>
      </c>
      <c r="M22" s="22">
        <f>SUMIFS(B22:L22,B22:L22,"&lt;&gt;NA",$B$26:$L$26,"&lt;&gt;NA")</f>
        <v>6</v>
      </c>
      <c r="N22" s="15"/>
    </row>
    <row r="23" spans="1:14" x14ac:dyDescent="0.2">
      <c r="A23" s="12" t="s">
        <v>12</v>
      </c>
      <c r="B23" s="13">
        <v>0</v>
      </c>
      <c r="C23" s="13" t="s">
        <v>4</v>
      </c>
      <c r="D23" s="13">
        <v>1</v>
      </c>
      <c r="E23" s="13" t="s">
        <v>4</v>
      </c>
      <c r="F23" s="13" t="s">
        <v>4</v>
      </c>
      <c r="G23" s="13" t="s">
        <v>4</v>
      </c>
      <c r="H23" s="13">
        <v>0</v>
      </c>
      <c r="I23" s="13" t="s">
        <v>4</v>
      </c>
      <c r="J23" s="13">
        <v>0</v>
      </c>
      <c r="K23" s="13">
        <v>3</v>
      </c>
      <c r="L23" s="13">
        <v>6</v>
      </c>
      <c r="M23" s="22">
        <f>SUMIFS(B23:L23,B23:L23,"&lt;&gt;NA",$B$26:$L$26,"&lt;&gt;NA")</f>
        <v>10</v>
      </c>
      <c r="N23" s="15"/>
    </row>
    <row r="24" spans="1:14" x14ac:dyDescent="0.2">
      <c r="A24" s="12" t="s">
        <v>13</v>
      </c>
      <c r="B24" s="13">
        <v>1</v>
      </c>
      <c r="C24" s="13" t="s">
        <v>4</v>
      </c>
      <c r="D24" s="13">
        <v>0</v>
      </c>
      <c r="E24" s="13" t="s">
        <v>4</v>
      </c>
      <c r="F24" s="13" t="s">
        <v>4</v>
      </c>
      <c r="G24" s="13" t="s">
        <v>4</v>
      </c>
      <c r="H24" s="13">
        <v>0</v>
      </c>
      <c r="I24" s="13" t="s">
        <v>4</v>
      </c>
      <c r="J24" s="13">
        <v>0</v>
      </c>
      <c r="K24" s="13">
        <v>1</v>
      </c>
      <c r="L24" s="13">
        <v>10</v>
      </c>
      <c r="M24" s="22">
        <f>SUMIFS(B24:L24,B24:L24,"&lt;&gt;NA",$B$26:$L$26,"&lt;&gt;NA")</f>
        <v>12</v>
      </c>
      <c r="N24" s="15"/>
    </row>
    <row r="25" spans="1:14" x14ac:dyDescent="0.2">
      <c r="A25" s="12" t="s">
        <v>14</v>
      </c>
      <c r="B25" s="13">
        <v>0</v>
      </c>
      <c r="C25" s="13" t="s">
        <v>4</v>
      </c>
      <c r="D25" s="13">
        <v>0</v>
      </c>
      <c r="E25" s="13" t="s">
        <v>4</v>
      </c>
      <c r="F25" s="13" t="s">
        <v>4</v>
      </c>
      <c r="G25" s="13" t="s">
        <v>4</v>
      </c>
      <c r="H25" s="13">
        <v>0</v>
      </c>
      <c r="I25" s="13" t="s">
        <v>4</v>
      </c>
      <c r="J25" s="13">
        <v>0</v>
      </c>
      <c r="K25" s="13">
        <v>6</v>
      </c>
      <c r="L25" s="13">
        <v>12</v>
      </c>
      <c r="M25" s="22">
        <f>SUMIFS(B25:L25,B25:L25,"&lt;&gt;NA",$B$26:$L$26,"&lt;&gt;NA")</f>
        <v>18</v>
      </c>
      <c r="N25" s="15"/>
    </row>
    <row r="26" spans="1:14" x14ac:dyDescent="0.2">
      <c r="A26" s="12" t="s">
        <v>15</v>
      </c>
      <c r="B26" s="13">
        <v>105</v>
      </c>
      <c r="C26" s="13">
        <v>143</v>
      </c>
      <c r="D26" s="13">
        <v>9.9</v>
      </c>
      <c r="E26" s="13" t="s">
        <v>4</v>
      </c>
      <c r="F26" s="13" t="s">
        <v>4</v>
      </c>
      <c r="G26" s="13" t="s">
        <v>4</v>
      </c>
      <c r="H26" s="13">
        <v>160</v>
      </c>
      <c r="I26" s="13" t="s">
        <v>4</v>
      </c>
      <c r="J26" s="13">
        <v>90</v>
      </c>
      <c r="K26" s="13">
        <v>317</v>
      </c>
      <c r="L26" s="13">
        <v>3972</v>
      </c>
      <c r="M26" s="22">
        <f>SUMIFS(B26:L26,B25:L25,"&lt;&gt;NA",$B$25:$L$25,"&lt;&gt;NA")</f>
        <v>4653.8999999999996</v>
      </c>
      <c r="N26" s="15"/>
    </row>
    <row r="27" spans="1:14" ht="16.899999999999999" customHeight="1" x14ac:dyDescent="0.2">
      <c r="A27" s="12" t="s">
        <v>37</v>
      </c>
      <c r="B27" s="2">
        <f>IF(OR(OR(B22="",B22="NA"),OR(B$26="",B$26="NA")),"NA",B22*100/B$26)</f>
        <v>0</v>
      </c>
      <c r="C27" s="2" t="str">
        <f t="shared" ref="C27:L27" si="8">IF(OR(OR(C22="",C22="NA"),OR(C$26="",C$26="NA")),"NA",C22*100/C$26)</f>
        <v>NA</v>
      </c>
      <c r="D27" s="2">
        <f t="shared" si="8"/>
        <v>0</v>
      </c>
      <c r="E27" s="2" t="str">
        <f t="shared" si="8"/>
        <v>NA</v>
      </c>
      <c r="F27" s="2" t="str">
        <f t="shared" si="8"/>
        <v>NA</v>
      </c>
      <c r="G27" s="2" t="str">
        <f t="shared" ref="G27:G30" si="9">IF(OR(OR(G22="",G22="NA"),OR(G$26="",G$26="NA")),"NA",G22*100/G$26)</f>
        <v>NA</v>
      </c>
      <c r="H27" s="2">
        <f t="shared" si="8"/>
        <v>0</v>
      </c>
      <c r="I27" s="2" t="str">
        <f t="shared" si="8"/>
        <v>NA</v>
      </c>
      <c r="J27" s="2">
        <f t="shared" si="8"/>
        <v>0</v>
      </c>
      <c r="K27" s="2">
        <f t="shared" si="8"/>
        <v>0.63091482649842268</v>
      </c>
      <c r="L27" s="2">
        <f t="shared" si="8"/>
        <v>0.10070493454179255</v>
      </c>
      <c r="M27" s="23">
        <f>SUMIFS(B22:L22,B22:L22,"&lt;&gt;NA",$B$26:$L$26,"&lt;&gt;NA")*100/SUMIFS($B$26:$L$26,B22:L22,"&lt;&gt;NA",$B$26:$L$26,"&lt;&gt;NA")</f>
        <v>0.12892412815058338</v>
      </c>
    </row>
    <row r="28" spans="1:14" ht="25.5" x14ac:dyDescent="0.2">
      <c r="A28" s="12" t="s">
        <v>38</v>
      </c>
      <c r="B28" s="2">
        <f t="shared" ref="B28:L30" si="10">IF(OR(OR(B23="",B23="NA"),OR(B$26="",B$26="NA")),"NA",B23*100/B$26)</f>
        <v>0</v>
      </c>
      <c r="C28" s="2" t="str">
        <f t="shared" si="10"/>
        <v>NA</v>
      </c>
      <c r="D28" s="2">
        <f t="shared" si="10"/>
        <v>10.1010101010101</v>
      </c>
      <c r="E28" s="2" t="str">
        <f t="shared" si="10"/>
        <v>NA</v>
      </c>
      <c r="F28" s="2" t="str">
        <f t="shared" si="10"/>
        <v>NA</v>
      </c>
      <c r="G28" s="2" t="str">
        <f t="shared" si="9"/>
        <v>NA</v>
      </c>
      <c r="H28" s="2">
        <f t="shared" si="10"/>
        <v>0</v>
      </c>
      <c r="I28" s="2" t="str">
        <f t="shared" si="10"/>
        <v>NA</v>
      </c>
      <c r="J28" s="2">
        <f t="shared" si="10"/>
        <v>0</v>
      </c>
      <c r="K28" s="2">
        <f t="shared" si="10"/>
        <v>0.94637223974763407</v>
      </c>
      <c r="L28" s="2">
        <f t="shared" si="10"/>
        <v>0.15105740181268881</v>
      </c>
      <c r="M28" s="23">
        <f>SUMIFS(B23:L23,B23:L23,"&lt;&gt;NA",$B$26:$L$26,"&lt;&gt;NA")*100/SUMIFS($B$26:$L$26,B23:L23,"&lt;&gt;NA",$B$26:$L$26,"&lt;&gt;NA")</f>
        <v>0.21487354691763899</v>
      </c>
    </row>
    <row r="29" spans="1:14" x14ac:dyDescent="0.2">
      <c r="A29" s="12" t="s">
        <v>39</v>
      </c>
      <c r="B29" s="2">
        <f t="shared" si="10"/>
        <v>0.95238095238095233</v>
      </c>
      <c r="C29" s="2" t="str">
        <f t="shared" si="10"/>
        <v>NA</v>
      </c>
      <c r="D29" s="2">
        <f t="shared" si="10"/>
        <v>0</v>
      </c>
      <c r="E29" s="2" t="str">
        <f t="shared" si="10"/>
        <v>NA</v>
      </c>
      <c r="F29" s="2" t="str">
        <f t="shared" si="10"/>
        <v>NA</v>
      </c>
      <c r="G29" s="2" t="str">
        <f t="shared" si="9"/>
        <v>NA</v>
      </c>
      <c r="H29" s="2">
        <f t="shared" si="10"/>
        <v>0</v>
      </c>
      <c r="I29" s="2" t="str">
        <f t="shared" si="10"/>
        <v>NA</v>
      </c>
      <c r="J29" s="2">
        <f t="shared" si="10"/>
        <v>0</v>
      </c>
      <c r="K29" s="2">
        <f t="shared" si="10"/>
        <v>0.31545741324921134</v>
      </c>
      <c r="L29" s="2">
        <f t="shared" si="10"/>
        <v>0.25176233635448136</v>
      </c>
      <c r="M29" s="23">
        <f>SUMIFS(B24:L24,B24:L24,"&lt;&gt;NA",$B$26:$L$26,"&lt;&gt;NA")*100/SUMIFS($B$26:$L$26,B24:L24,"&lt;&gt;NA",$B$26:$L$26,"&lt;&gt;NA")</f>
        <v>0.25784825630116676</v>
      </c>
    </row>
    <row r="30" spans="1:14" ht="25.5" x14ac:dyDescent="0.2">
      <c r="A30" s="12" t="s">
        <v>40</v>
      </c>
      <c r="B30" s="2">
        <f t="shared" si="10"/>
        <v>0</v>
      </c>
      <c r="C30" s="2" t="str">
        <f t="shared" si="10"/>
        <v>NA</v>
      </c>
      <c r="D30" s="2">
        <f t="shared" si="10"/>
        <v>0</v>
      </c>
      <c r="E30" s="2" t="str">
        <f t="shared" si="10"/>
        <v>NA</v>
      </c>
      <c r="F30" s="2" t="str">
        <f t="shared" si="10"/>
        <v>NA</v>
      </c>
      <c r="G30" s="2" t="str">
        <f t="shared" si="9"/>
        <v>NA</v>
      </c>
      <c r="H30" s="2">
        <f t="shared" si="10"/>
        <v>0</v>
      </c>
      <c r="I30" s="2" t="str">
        <f t="shared" si="10"/>
        <v>NA</v>
      </c>
      <c r="J30" s="2">
        <f t="shared" si="10"/>
        <v>0</v>
      </c>
      <c r="K30" s="2">
        <f t="shared" si="10"/>
        <v>1.8927444794952681</v>
      </c>
      <c r="L30" s="2">
        <f t="shared" si="10"/>
        <v>0.30211480362537763</v>
      </c>
      <c r="M30" s="23">
        <f>SUMIFS(B25:L25,B25:L25,"&lt;&gt;NA",$B$26:$L$26,"&lt;&gt;NA")*100/SUMIFS($B$26:$L$26,B25:L25,"&lt;&gt;NA",$B$26:$L$26,"&lt;&gt;NA")</f>
        <v>0.38677238445175016</v>
      </c>
    </row>
    <row r="31" spans="1:14" ht="22.5" x14ac:dyDescent="0.2">
      <c r="A31" s="7"/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4" x14ac:dyDescent="0.2">
      <c r="A32" s="12" t="s">
        <v>16</v>
      </c>
      <c r="B32" s="13">
        <v>0</v>
      </c>
      <c r="C32" s="13">
        <v>0</v>
      </c>
      <c r="D32" s="13">
        <v>0</v>
      </c>
      <c r="E32" s="13" t="s">
        <v>4</v>
      </c>
      <c r="F32" s="13" t="s">
        <v>4</v>
      </c>
      <c r="G32" s="13" t="s">
        <v>4</v>
      </c>
      <c r="H32" s="13">
        <v>0</v>
      </c>
      <c r="I32" s="13" t="s">
        <v>4</v>
      </c>
      <c r="J32" s="13">
        <v>0</v>
      </c>
      <c r="K32" s="13">
        <v>0</v>
      </c>
      <c r="L32" s="13">
        <v>3</v>
      </c>
      <c r="M32" s="22">
        <f>SUMIFS(B32:L32,B32:L32,"&lt;&gt;NA",$B$34:$L$34,"&lt;&gt;NA")</f>
        <v>3</v>
      </c>
      <c r="N32" s="15"/>
    </row>
    <row r="33" spans="1:14" ht="34.15" customHeight="1" x14ac:dyDescent="0.2">
      <c r="A33" s="12" t="s">
        <v>17</v>
      </c>
      <c r="B33" s="13">
        <v>0</v>
      </c>
      <c r="C33" s="13">
        <v>1</v>
      </c>
      <c r="D33" s="13">
        <v>0</v>
      </c>
      <c r="E33" s="13" t="s">
        <v>4</v>
      </c>
      <c r="F33" s="13" t="s">
        <v>4</v>
      </c>
      <c r="G33" s="13" t="s">
        <v>4</v>
      </c>
      <c r="H33" s="13">
        <v>0</v>
      </c>
      <c r="I33" s="13" t="s">
        <v>4</v>
      </c>
      <c r="J33" s="13">
        <v>0</v>
      </c>
      <c r="K33" s="13">
        <v>0</v>
      </c>
      <c r="L33" s="13">
        <v>3</v>
      </c>
      <c r="M33" s="22">
        <f>SUMIFS(B33:L33,B33:L33,"&lt;&gt;NA",$B$34:$L$34,"&lt;&gt;NA")</f>
        <v>3</v>
      </c>
      <c r="N33" s="15"/>
    </row>
    <row r="34" spans="1:14" x14ac:dyDescent="0.2">
      <c r="A34" s="12" t="s">
        <v>18</v>
      </c>
      <c r="B34" s="13">
        <v>170</v>
      </c>
      <c r="C34" s="13" t="s">
        <v>4</v>
      </c>
      <c r="D34" s="13">
        <v>17</v>
      </c>
      <c r="E34" s="13" t="s">
        <v>4</v>
      </c>
      <c r="F34" s="13" t="s">
        <v>4</v>
      </c>
      <c r="G34" s="13" t="s">
        <v>4</v>
      </c>
      <c r="H34" s="13">
        <v>29</v>
      </c>
      <c r="I34" s="13" t="s">
        <v>4</v>
      </c>
      <c r="J34" s="13">
        <v>156</v>
      </c>
      <c r="K34" s="13">
        <v>274</v>
      </c>
      <c r="L34" s="13">
        <v>1852</v>
      </c>
      <c r="M34" s="22">
        <f>SUMIFS(B34:L34,B33:L33,"&lt;&gt;NA",$B$33:$L$33,"&lt;&gt;NA")</f>
        <v>2498</v>
      </c>
      <c r="N34" s="15"/>
    </row>
    <row r="35" spans="1:14" ht="25.5" x14ac:dyDescent="0.2">
      <c r="A35" s="12" t="s">
        <v>41</v>
      </c>
      <c r="B35" s="2">
        <f>IF(OR(OR(B32="",B32="NA"),OR(B$34="", B$34="NA")),"NA",B32*100/B$34)</f>
        <v>0</v>
      </c>
      <c r="C35" s="2" t="str">
        <f t="shared" ref="C35:L36" si="11">IF(OR(OR(C32="",C32="NA"),OR(C$34="", C$34="NA")),"NA",C32*100/C$34)</f>
        <v>NA</v>
      </c>
      <c r="D35" s="2">
        <f t="shared" si="11"/>
        <v>0</v>
      </c>
      <c r="E35" s="2" t="str">
        <f t="shared" si="11"/>
        <v>NA</v>
      </c>
      <c r="F35" s="2" t="str">
        <f>IF(OR(OR(F32="",F32="NA"),OR(F$34="", F$34="NA")),"NA",F32*100/F$34)</f>
        <v>NA</v>
      </c>
      <c r="G35" s="2" t="str">
        <f>IF(OR(OR(G32="",G32="NA"),OR(G$34="", G$34="NA")),"NA",G32*100/G$34)</f>
        <v>NA</v>
      </c>
      <c r="H35" s="2">
        <f t="shared" si="11"/>
        <v>0</v>
      </c>
      <c r="I35" s="2" t="str">
        <f t="shared" si="11"/>
        <v>NA</v>
      </c>
      <c r="J35" s="2">
        <f t="shared" si="11"/>
        <v>0</v>
      </c>
      <c r="K35" s="2">
        <f t="shared" si="11"/>
        <v>0</v>
      </c>
      <c r="L35" s="2">
        <f t="shared" si="11"/>
        <v>0.16198704103671707</v>
      </c>
      <c r="M35" s="23">
        <f>SUMIFS(B32:L32,B32:L32,"&lt;&gt;NA",$B$34:$L$34,"&lt;&gt;NA")*100/SUMIFS($B$34:$L$34,B32:L32,"&lt;&gt;NA",$B$34:$L$34,"&lt;&gt;NA")</f>
        <v>0.1200960768614892</v>
      </c>
    </row>
    <row r="36" spans="1:14" ht="25.5" x14ac:dyDescent="0.2">
      <c r="A36" s="12" t="s">
        <v>42</v>
      </c>
      <c r="B36" s="2">
        <f>IF(OR(OR(B33="",B33="NA"),OR(B$34="", B$34="NA")),"NA",B33*100/B$34)</f>
        <v>0</v>
      </c>
      <c r="C36" s="2" t="str">
        <f t="shared" si="11"/>
        <v>NA</v>
      </c>
      <c r="D36" s="2">
        <f t="shared" si="11"/>
        <v>0</v>
      </c>
      <c r="E36" s="2" t="str">
        <f t="shared" si="11"/>
        <v>NA</v>
      </c>
      <c r="F36" s="2" t="str">
        <f>IF(OR(OR(F33="",F33="NA"),OR(F$34="", F$34="NA")),"NA",F33*100/F$34)</f>
        <v>NA</v>
      </c>
      <c r="G36" s="2" t="str">
        <f>IF(OR(OR(G33="",G33="NA"),OR(G$34="", G$34="NA")),"NA",G33*100/G$34)</f>
        <v>NA</v>
      </c>
      <c r="H36" s="2">
        <f t="shared" si="11"/>
        <v>0</v>
      </c>
      <c r="I36" s="2" t="str">
        <f t="shared" si="11"/>
        <v>NA</v>
      </c>
      <c r="J36" s="2">
        <f t="shared" si="11"/>
        <v>0</v>
      </c>
      <c r="K36" s="2">
        <f t="shared" si="11"/>
        <v>0</v>
      </c>
      <c r="L36" s="2">
        <f t="shared" si="11"/>
        <v>0.16198704103671707</v>
      </c>
      <c r="M36" s="23">
        <f>SUMIFS(B33:L33,B33:L33,"&lt;&gt;NA",$B$34:$L$34,"&lt;&gt;NA")*100/SUMIFS($B$34:$L$34,B33:L33,"&lt;&gt;NA",$B$34:$L$34,"&lt;&gt;NA")</f>
        <v>0.1200960768614892</v>
      </c>
    </row>
  </sheetData>
  <dataValidations count="1">
    <dataValidation type="list" allowBlank="1" showInputMessage="1" showErrorMessage="1" sqref="F1" xr:uid="{2AE49465-DADD-46D9-AA54-7A803D96937C}">
      <formula1>"Australia,Brazil,Canada,Denmark,Ireland,Mexico,Netherlands,New Zealand,Norway,UK,USA"</formula1>
    </dataValidation>
  </dataValidations>
  <pageMargins left="0.511811024" right="0.511811024" top="0.78740157499999996" bottom="0.78740157499999996" header="0.31496062000000002" footer="0.31496062000000002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6"/>
  <sheetViews>
    <sheetView zoomScaleNormal="100" workbookViewId="0">
      <pane ySplit="1" topLeftCell="A2" activePane="bottomLeft" state="frozen"/>
      <selection activeCell="M28" sqref="M28"/>
      <selection pane="bottomLeft" activeCell="M28" sqref="M28"/>
    </sheetView>
  </sheetViews>
  <sheetFormatPr defaultColWidth="8.85546875" defaultRowHeight="14.25" x14ac:dyDescent="0.2"/>
  <cols>
    <col min="1" max="1" width="32.7109375" style="5" bestFit="1" customWidth="1"/>
    <col min="2" max="12" width="16.7109375" style="5" customWidth="1"/>
    <col min="13" max="13" width="24.7109375" style="5" bestFit="1" customWidth="1"/>
    <col min="14" max="16384" width="8.85546875" style="11"/>
  </cols>
  <sheetData>
    <row r="1" spans="1:13" ht="22.5" x14ac:dyDescent="0.2">
      <c r="A1" s="7">
        <v>2008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47</v>
      </c>
      <c r="G1" s="8" t="s">
        <v>26</v>
      </c>
      <c r="H1" s="8" t="s">
        <v>23</v>
      </c>
      <c r="I1" s="8" t="s">
        <v>24</v>
      </c>
      <c r="J1" s="8" t="s">
        <v>25</v>
      </c>
      <c r="K1" s="8" t="s">
        <v>27</v>
      </c>
      <c r="L1" s="8" t="s">
        <v>28</v>
      </c>
      <c r="M1" s="8" t="s">
        <v>52</v>
      </c>
    </row>
    <row r="2" spans="1:13" x14ac:dyDescent="0.2">
      <c r="A2" s="12" t="s">
        <v>0</v>
      </c>
      <c r="B2" s="13">
        <v>1</v>
      </c>
      <c r="C2" s="13">
        <v>3</v>
      </c>
      <c r="D2" s="13">
        <v>0</v>
      </c>
      <c r="E2" s="13" t="s">
        <v>4</v>
      </c>
      <c r="F2" s="13" t="s">
        <v>4</v>
      </c>
      <c r="G2" s="13" t="s">
        <v>4</v>
      </c>
      <c r="H2" s="13">
        <v>0</v>
      </c>
      <c r="I2" s="13">
        <v>0</v>
      </c>
      <c r="J2" s="13">
        <v>0</v>
      </c>
      <c r="K2" s="13">
        <v>0</v>
      </c>
      <c r="L2" s="13">
        <v>11</v>
      </c>
      <c r="M2" s="22">
        <f>SUMIFS(B2:L2,B2:L2,"&lt;&gt;NA",$B$6:$L$6,"&lt;&gt;NA")</f>
        <v>15</v>
      </c>
    </row>
    <row r="3" spans="1:13" x14ac:dyDescent="0.2">
      <c r="A3" s="12" t="s">
        <v>1</v>
      </c>
      <c r="B3" s="13">
        <v>13</v>
      </c>
      <c r="C3" s="13">
        <v>2</v>
      </c>
      <c r="D3" s="13">
        <v>3</v>
      </c>
      <c r="E3" s="13" t="s">
        <v>4</v>
      </c>
      <c r="F3" s="13" t="s">
        <v>4</v>
      </c>
      <c r="G3" s="13" t="s">
        <v>4</v>
      </c>
      <c r="H3" s="13">
        <v>3</v>
      </c>
      <c r="I3" s="13">
        <v>3</v>
      </c>
      <c r="J3" s="13">
        <v>31</v>
      </c>
      <c r="K3" s="13">
        <v>38</v>
      </c>
      <c r="L3" s="13">
        <v>70</v>
      </c>
      <c r="M3" s="22">
        <f>SUMIFS(B3:L3,B3:L3,"&lt;&gt;NA",$B$6:$L$6,"&lt;&gt;NA")</f>
        <v>160</v>
      </c>
    </row>
    <row r="4" spans="1:13" x14ac:dyDescent="0.2">
      <c r="A4" s="12" t="s">
        <v>2</v>
      </c>
      <c r="B4" s="13">
        <v>71</v>
      </c>
      <c r="C4" s="13">
        <v>10</v>
      </c>
      <c r="D4" s="13">
        <v>16</v>
      </c>
      <c r="E4" s="13" t="s">
        <v>4</v>
      </c>
      <c r="F4" s="13" t="s">
        <v>4</v>
      </c>
      <c r="G4" s="13" t="s">
        <v>4</v>
      </c>
      <c r="H4" s="13">
        <v>10</v>
      </c>
      <c r="I4" s="13" t="s">
        <v>4</v>
      </c>
      <c r="J4" s="13">
        <v>56</v>
      </c>
      <c r="K4" s="13">
        <v>127</v>
      </c>
      <c r="L4" s="13">
        <v>104</v>
      </c>
      <c r="M4" s="22">
        <f>SUMIFS(B4:L4,B4:L4,"&lt;&gt;NA",$B$6:$L$6,"&lt;&gt;NA")</f>
        <v>394</v>
      </c>
    </row>
    <row r="5" spans="1:13" x14ac:dyDescent="0.2">
      <c r="A5" s="12" t="s">
        <v>3</v>
      </c>
      <c r="B5" s="13">
        <v>32</v>
      </c>
      <c r="C5" s="13">
        <v>1</v>
      </c>
      <c r="D5" s="13">
        <v>10</v>
      </c>
      <c r="E5" s="13" t="s">
        <v>4</v>
      </c>
      <c r="F5" s="13" t="s">
        <v>4</v>
      </c>
      <c r="G5" s="13" t="s">
        <v>4</v>
      </c>
      <c r="H5" s="13">
        <v>4</v>
      </c>
      <c r="I5" s="13" t="s">
        <v>4</v>
      </c>
      <c r="J5" s="13">
        <v>103</v>
      </c>
      <c r="K5" s="13" t="s">
        <v>4</v>
      </c>
      <c r="L5" s="13">
        <v>54</v>
      </c>
      <c r="M5" s="22">
        <f>SUMIFS(B5:L5,B5:L5,"&lt;&gt;NA",$B$6:$L$6,"&lt;&gt;NA")</f>
        <v>204</v>
      </c>
    </row>
    <row r="6" spans="1:13" x14ac:dyDescent="0.2">
      <c r="A6" s="12" t="s">
        <v>5</v>
      </c>
      <c r="B6" s="13">
        <v>13180770</v>
      </c>
      <c r="C6" s="13">
        <v>46669844</v>
      </c>
      <c r="D6" s="13">
        <v>2739296</v>
      </c>
      <c r="E6" s="13" t="s">
        <v>4</v>
      </c>
      <c r="F6" s="13" t="s">
        <v>4</v>
      </c>
      <c r="G6" s="13" t="s">
        <v>4</v>
      </c>
      <c r="H6" s="13">
        <v>8010378</v>
      </c>
      <c r="I6" s="13" t="s">
        <v>4</v>
      </c>
      <c r="J6" s="13">
        <v>39721056</v>
      </c>
      <c r="K6" s="13">
        <v>56488044</v>
      </c>
      <c r="L6" s="13">
        <v>172911275</v>
      </c>
      <c r="M6" s="23">
        <f>SUMIFS(B6:L6,B6:L6,"&lt;&gt;NA",$B$5:$L$5,"&lt;&gt;NA")</f>
        <v>283232619</v>
      </c>
    </row>
    <row r="7" spans="1:13" x14ac:dyDescent="0.2">
      <c r="A7" s="12" t="s">
        <v>29</v>
      </c>
      <c r="B7" s="2">
        <f>IF(OR(OR(B2="",B2="NA"), OR(B$6="",B$6="NA")),"NA",B2*1000000/B$6)</f>
        <v>7.5868101787680081E-2</v>
      </c>
      <c r="C7" s="2">
        <f t="shared" ref="C7:L7" si="0">IF(OR(OR(C2="",C2="NA"), OR(C$6="",C$6="NA")),"NA",C2*1000000/C$6)</f>
        <v>6.4281337644925496E-2</v>
      </c>
      <c r="D7" s="2">
        <f t="shared" si="0"/>
        <v>0</v>
      </c>
      <c r="E7" s="2" t="str">
        <f t="shared" si="0"/>
        <v>NA</v>
      </c>
      <c r="F7" s="2" t="str">
        <f t="shared" si="0"/>
        <v>NA</v>
      </c>
      <c r="G7" s="2" t="str">
        <f t="shared" ref="G7:G10" si="1">IF(OR(OR(G2="",G2="NA"), OR(G$6="",G$6="NA")),"NA",G2*1000000/G$6)</f>
        <v>NA</v>
      </c>
      <c r="H7" s="2">
        <f t="shared" si="0"/>
        <v>0</v>
      </c>
      <c r="I7" s="2" t="str">
        <f t="shared" si="0"/>
        <v>NA</v>
      </c>
      <c r="J7" s="2">
        <f t="shared" si="0"/>
        <v>0</v>
      </c>
      <c r="K7" s="2">
        <f t="shared" si="0"/>
        <v>0</v>
      </c>
      <c r="L7" s="2">
        <f t="shared" si="0"/>
        <v>6.3616441437957125E-2</v>
      </c>
      <c r="M7" s="23">
        <f>SUMIFS(B2:L2,B2:L2,"&lt;&gt;NA",$B$6:$L$6,"&lt;&gt;NA")*1000000/SUMIFS($B$6:$L$6,B2:L2,"&lt;&gt;NA",$B$6:$L$6,"&lt;&gt;NA")</f>
        <v>4.4153923012919587E-2</v>
      </c>
    </row>
    <row r="8" spans="1:13" x14ac:dyDescent="0.2">
      <c r="A8" s="12" t="s">
        <v>30</v>
      </c>
      <c r="B8" s="2">
        <f t="shared" ref="B8:L10" si="2">IF(OR(OR(B3="",B3="NA"), OR(B$6="",B$6="NA")),"NA",B3*1000000/B$6)</f>
        <v>0.98628532323984108</v>
      </c>
      <c r="C8" s="2">
        <f t="shared" si="2"/>
        <v>4.2854225096616995E-2</v>
      </c>
      <c r="D8" s="2">
        <f t="shared" si="2"/>
        <v>1.0951718981811385</v>
      </c>
      <c r="E8" s="2" t="str">
        <f t="shared" si="2"/>
        <v>NA</v>
      </c>
      <c r="F8" s="2" t="str">
        <f t="shared" si="2"/>
        <v>NA</v>
      </c>
      <c r="G8" s="2" t="str">
        <f t="shared" si="1"/>
        <v>NA</v>
      </c>
      <c r="H8" s="2">
        <f t="shared" si="2"/>
        <v>0.37451416150398897</v>
      </c>
      <c r="I8" s="2" t="str">
        <f t="shared" si="2"/>
        <v>NA</v>
      </c>
      <c r="J8" s="2">
        <f t="shared" si="2"/>
        <v>0.78044249377458641</v>
      </c>
      <c r="K8" s="2">
        <f t="shared" si="2"/>
        <v>0.67270872399122195</v>
      </c>
      <c r="L8" s="2">
        <f t="shared" si="2"/>
        <v>0.40483190005972719</v>
      </c>
      <c r="M8" s="23">
        <f>SUMIFS(B3:L3,B3:L3,"&lt;&gt;NA",$B$6:$L$6,"&lt;&gt;NA")*1000000/SUMIFS($B$6:$L$6,B3:L3,"&lt;&gt;NA",$B$6:$L$6,"&lt;&gt;NA")</f>
        <v>0.47097517880447559</v>
      </c>
    </row>
    <row r="9" spans="1:13" ht="25.5" x14ac:dyDescent="0.2">
      <c r="A9" s="12" t="s">
        <v>31</v>
      </c>
      <c r="B9" s="2">
        <f t="shared" si="2"/>
        <v>5.3866352269252857</v>
      </c>
      <c r="C9" s="2">
        <f t="shared" si="2"/>
        <v>0.21427112548308497</v>
      </c>
      <c r="D9" s="2">
        <f t="shared" si="2"/>
        <v>5.8409167902994055</v>
      </c>
      <c r="E9" s="2" t="str">
        <f t="shared" si="2"/>
        <v>NA</v>
      </c>
      <c r="F9" s="2" t="str">
        <f t="shared" si="2"/>
        <v>NA</v>
      </c>
      <c r="G9" s="2" t="str">
        <f t="shared" si="1"/>
        <v>NA</v>
      </c>
      <c r="H9" s="2">
        <f t="shared" si="2"/>
        <v>1.2483805383466298</v>
      </c>
      <c r="I9" s="2" t="str">
        <f t="shared" si="2"/>
        <v>NA</v>
      </c>
      <c r="J9" s="2">
        <f t="shared" si="2"/>
        <v>1.4098316016573176</v>
      </c>
      <c r="K9" s="2">
        <f t="shared" si="2"/>
        <v>2.2482633670232945</v>
      </c>
      <c r="L9" s="2">
        <f t="shared" si="2"/>
        <v>0.60146453723159465</v>
      </c>
      <c r="M9" s="23">
        <f>SUMIFS(B4:L4,B4:L4,"&lt;&gt;NA",$B$6:$L$6,"&lt;&gt;NA")*1000000/SUMIFS($B$6:$L$6,B4:L4,"&lt;&gt;NA",$B$6:$L$6,"&lt;&gt;NA")</f>
        <v>1.1597763778060213</v>
      </c>
    </row>
    <row r="10" spans="1:13" ht="25.5" x14ac:dyDescent="0.2">
      <c r="A10" s="12" t="s">
        <v>32</v>
      </c>
      <c r="B10" s="2">
        <f t="shared" si="2"/>
        <v>2.4277792572057626</v>
      </c>
      <c r="C10" s="2">
        <f t="shared" si="2"/>
        <v>2.1427112548308497E-2</v>
      </c>
      <c r="D10" s="2">
        <f t="shared" si="2"/>
        <v>3.6505729939371285</v>
      </c>
      <c r="E10" s="2" t="str">
        <f>IF(OR(OR(E5="",E5="NA"), OR(E$6="",E$6="NA")),"NA",E5*1000000/E$6)</f>
        <v>NA</v>
      </c>
      <c r="F10" s="2" t="str">
        <f t="shared" ref="F10" si="3">IF(OR(OR(F5="",F5="NA"), OR(F$6="",F$6="NA")),"NA",F5*1000000/F$6)</f>
        <v>NA</v>
      </c>
      <c r="G10" s="2" t="str">
        <f t="shared" si="1"/>
        <v>NA</v>
      </c>
      <c r="H10" s="2">
        <f t="shared" si="2"/>
        <v>0.49935221533865193</v>
      </c>
      <c r="I10" s="2" t="str">
        <f t="shared" si="2"/>
        <v>NA</v>
      </c>
      <c r="J10" s="2">
        <f t="shared" si="2"/>
        <v>2.593083124476852</v>
      </c>
      <c r="K10" s="2" t="str">
        <f t="shared" si="2"/>
        <v>NA</v>
      </c>
      <c r="L10" s="2">
        <f t="shared" si="2"/>
        <v>0.31229889433178953</v>
      </c>
      <c r="M10" s="23">
        <f>SUMIFS(B5:L5,B5:L5,"&lt;&gt;NA",$B$6:$L$6,"&lt;&gt;NA")*1000000/SUMIFS($B$6:$L$6,B5:L5,"&lt;&gt;NA",$B$6:$L$6,"&lt;&gt;NA")</f>
        <v>0.72025602390097587</v>
      </c>
    </row>
    <row r="11" spans="1:13" ht="22.5" x14ac:dyDescent="0.2">
      <c r="A11" s="7"/>
      <c r="B11" s="10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12" t="s">
        <v>6</v>
      </c>
      <c r="B12" s="13">
        <v>3</v>
      </c>
      <c r="C12" s="13" t="s">
        <v>4</v>
      </c>
      <c r="D12" s="13" t="s">
        <v>4</v>
      </c>
      <c r="E12" s="13" t="s">
        <v>4</v>
      </c>
      <c r="F12" s="13" t="s">
        <v>4</v>
      </c>
      <c r="G12" s="13" t="s">
        <v>4</v>
      </c>
      <c r="H12" s="13">
        <v>1</v>
      </c>
      <c r="I12" s="13" t="s">
        <v>4</v>
      </c>
      <c r="J12" s="13">
        <v>4</v>
      </c>
      <c r="K12" s="13">
        <v>2</v>
      </c>
      <c r="L12" s="13" t="s">
        <v>4</v>
      </c>
      <c r="M12" s="22">
        <f>SUMIFS(B12:L12,B12:L12,"&lt;&gt;NA",$B$16:$L$16,"&lt;&gt;NA")</f>
        <v>10</v>
      </c>
    </row>
    <row r="13" spans="1:13" x14ac:dyDescent="0.2">
      <c r="A13" s="12" t="s">
        <v>7</v>
      </c>
      <c r="B13" s="2">
        <v>20389</v>
      </c>
      <c r="C13" s="2" t="s">
        <v>4</v>
      </c>
      <c r="D13" s="2" t="s">
        <v>4</v>
      </c>
      <c r="E13" s="2" t="s">
        <v>4</v>
      </c>
      <c r="F13" s="2" t="s">
        <v>4</v>
      </c>
      <c r="G13" s="2" t="s">
        <v>4</v>
      </c>
      <c r="H13" s="2">
        <v>337</v>
      </c>
      <c r="I13" s="2" t="s">
        <v>4</v>
      </c>
      <c r="J13" s="2">
        <v>3352</v>
      </c>
      <c r="K13" s="2">
        <v>4696.5</v>
      </c>
      <c r="L13" s="2" t="s">
        <v>4</v>
      </c>
      <c r="M13" s="22">
        <f>SUMIFS(B13:L13,B13:L13,"&lt;&gt;NA",$B$16:$L$16,"&lt;&gt;NA")</f>
        <v>28774.5</v>
      </c>
    </row>
    <row r="14" spans="1:13" x14ac:dyDescent="0.2">
      <c r="A14" s="12" t="s">
        <v>8</v>
      </c>
      <c r="B14" s="13">
        <v>18</v>
      </c>
      <c r="C14" s="13" t="s">
        <v>4</v>
      </c>
      <c r="D14" s="13" t="s">
        <v>4</v>
      </c>
      <c r="E14" s="13" t="s">
        <v>4</v>
      </c>
      <c r="F14" s="13" t="s">
        <v>4</v>
      </c>
      <c r="G14" s="13" t="s">
        <v>4</v>
      </c>
      <c r="H14" s="13">
        <v>11</v>
      </c>
      <c r="I14" s="13" t="s">
        <v>4</v>
      </c>
      <c r="J14" s="13">
        <v>6</v>
      </c>
      <c r="K14" s="13">
        <v>5</v>
      </c>
      <c r="L14" s="13" t="s">
        <v>4</v>
      </c>
      <c r="M14" s="22">
        <f>SUMIFS(B14:L14,B14:L14,"&lt;&gt;NA",$B$16:$L$16,"&lt;&gt;NA")</f>
        <v>40</v>
      </c>
    </row>
    <row r="15" spans="1:13" x14ac:dyDescent="0.2">
      <c r="A15" s="12" t="s">
        <v>9</v>
      </c>
      <c r="B15" s="2">
        <v>518</v>
      </c>
      <c r="C15" s="2" t="s">
        <v>4</v>
      </c>
      <c r="D15" s="2" t="s">
        <v>4</v>
      </c>
      <c r="E15" s="2" t="s">
        <v>4</v>
      </c>
      <c r="F15" s="2" t="s">
        <v>4</v>
      </c>
      <c r="G15" s="2" t="s">
        <v>4</v>
      </c>
      <c r="H15" s="2">
        <v>546</v>
      </c>
      <c r="I15" s="2" t="s">
        <v>4</v>
      </c>
      <c r="J15" s="2">
        <v>975</v>
      </c>
      <c r="K15" s="2">
        <v>631</v>
      </c>
      <c r="L15" s="2" t="s">
        <v>4</v>
      </c>
      <c r="M15" s="22">
        <f>SUMIFS(B15:L15,B15:L15,"&lt;&gt;NA",$B$16:$L$16,"&lt;&gt;NA")</f>
        <v>2670</v>
      </c>
    </row>
    <row r="16" spans="1:13" x14ac:dyDescent="0.2">
      <c r="A16" s="12" t="s">
        <v>10</v>
      </c>
      <c r="B16" s="2">
        <v>267.31</v>
      </c>
      <c r="C16" s="2">
        <v>97.05</v>
      </c>
      <c r="D16" s="2" t="s">
        <v>4</v>
      </c>
      <c r="E16" s="2" t="s">
        <v>4</v>
      </c>
      <c r="F16" s="2" t="s">
        <v>4</v>
      </c>
      <c r="G16" s="2" t="s">
        <v>4</v>
      </c>
      <c r="H16" s="2">
        <v>139.19999999999999</v>
      </c>
      <c r="I16" s="2" t="s">
        <v>4</v>
      </c>
      <c r="J16" s="2">
        <v>612</v>
      </c>
      <c r="K16" s="2">
        <v>458.36</v>
      </c>
      <c r="L16" s="2">
        <v>426077</v>
      </c>
      <c r="M16" s="22">
        <f>SUMIFS(B16:L16,B13:L13,"&lt;&gt;NA")</f>
        <v>1476.87</v>
      </c>
    </row>
    <row r="17" spans="1:13" ht="25.5" x14ac:dyDescent="0.2">
      <c r="A17" s="12" t="s">
        <v>33</v>
      </c>
      <c r="B17" s="2">
        <f>IF(OR(OR(B12="",B12="NA"),OR(B$16="", B$16="NA")),"NA", B12*100/B$16)</f>
        <v>1.1222924694175302</v>
      </c>
      <c r="C17" s="2" t="str">
        <f t="shared" ref="C17:L17" si="4">IF(OR(OR(C12="",C12="NA"),OR(C$16="", C$16="NA")),"NA", C12*100/C$16)</f>
        <v>NA</v>
      </c>
      <c r="D17" s="2" t="str">
        <f t="shared" si="4"/>
        <v>NA</v>
      </c>
      <c r="E17" s="2" t="str">
        <f t="shared" si="4"/>
        <v>NA</v>
      </c>
      <c r="F17" s="2" t="str">
        <f t="shared" si="4"/>
        <v>NA</v>
      </c>
      <c r="G17" s="2" t="str">
        <f t="shared" ref="G17:G20" si="5">IF(OR(OR(G12="",G12="NA"),OR(G$16="", G$16="NA")),"NA", G12*100/G$16)</f>
        <v>NA</v>
      </c>
      <c r="H17" s="2">
        <f t="shared" si="4"/>
        <v>0.71839080459770122</v>
      </c>
      <c r="I17" s="2" t="str">
        <f t="shared" si="4"/>
        <v>NA</v>
      </c>
      <c r="J17" s="2">
        <f t="shared" si="4"/>
        <v>0.65359477124183007</v>
      </c>
      <c r="K17" s="2">
        <f t="shared" si="4"/>
        <v>0.43633824941094335</v>
      </c>
      <c r="L17" s="2" t="str">
        <f t="shared" si="4"/>
        <v>NA</v>
      </c>
      <c r="M17" s="23">
        <f>SUMIFS(B12:L12,B12:L12,"&lt;&gt;NA",$B$16:$L$16,"&lt;&gt;NA")*100/SUMIFS($B$16:$L$16,B12:L12,"&lt;&gt;NA",$B$16:$L$16,"&lt;&gt;NA")</f>
        <v>0.67710766689011226</v>
      </c>
    </row>
    <row r="18" spans="1:13" ht="25.5" x14ac:dyDescent="0.2">
      <c r="A18" s="12" t="s">
        <v>34</v>
      </c>
      <c r="B18" s="2">
        <f t="shared" ref="B18:L20" si="6">IF(OR(OR(B13="",B13="NA"),OR(B$16="", B$16="NA")),"NA", B13*100/B$16)</f>
        <v>7627.4737196513415</v>
      </c>
      <c r="C18" s="2" t="str">
        <f t="shared" si="6"/>
        <v>NA</v>
      </c>
      <c r="D18" s="2" t="str">
        <f t="shared" si="6"/>
        <v>NA</v>
      </c>
      <c r="E18" s="2" t="str">
        <f t="shared" si="6"/>
        <v>NA</v>
      </c>
      <c r="F18" s="2" t="str">
        <f t="shared" si="6"/>
        <v>NA</v>
      </c>
      <c r="G18" s="2" t="str">
        <f t="shared" si="5"/>
        <v>NA</v>
      </c>
      <c r="H18" s="2">
        <f t="shared" si="6"/>
        <v>242.09770114942532</v>
      </c>
      <c r="I18" s="2" t="str">
        <f t="shared" si="6"/>
        <v>NA</v>
      </c>
      <c r="J18" s="2">
        <f t="shared" si="6"/>
        <v>547.71241830065355</v>
      </c>
      <c r="K18" s="2">
        <f t="shared" si="6"/>
        <v>1024.6312941792478</v>
      </c>
      <c r="L18" s="2" t="str">
        <f t="shared" si="6"/>
        <v>NA</v>
      </c>
      <c r="M18" s="23">
        <f>SUMIFS(B13:L13,B13:L13,"&lt;&gt;NA",$B$16:$L$16,"&lt;&gt;NA")*100/SUMIFS($B$16:$L$16,B13:L13,"&lt;&gt;NA",$B$16:$L$16,"&lt;&gt;NA")</f>
        <v>1948.3434560929534</v>
      </c>
    </row>
    <row r="19" spans="1:13" ht="25.5" x14ac:dyDescent="0.2">
      <c r="A19" s="12" t="s">
        <v>35</v>
      </c>
      <c r="B19" s="2">
        <f t="shared" si="6"/>
        <v>6.733754816505181</v>
      </c>
      <c r="C19" s="2" t="str">
        <f t="shared" si="6"/>
        <v>NA</v>
      </c>
      <c r="D19" s="2" t="str">
        <f t="shared" si="6"/>
        <v>NA</v>
      </c>
      <c r="E19" s="2" t="str">
        <f t="shared" si="6"/>
        <v>NA</v>
      </c>
      <c r="F19" s="2" t="str">
        <f t="shared" si="6"/>
        <v>NA</v>
      </c>
      <c r="G19" s="2" t="str">
        <f t="shared" si="5"/>
        <v>NA</v>
      </c>
      <c r="H19" s="2">
        <f t="shared" si="6"/>
        <v>7.9022988505747129</v>
      </c>
      <c r="I19" s="2" t="str">
        <f t="shared" si="6"/>
        <v>NA</v>
      </c>
      <c r="J19" s="2">
        <f t="shared" si="6"/>
        <v>0.98039215686274506</v>
      </c>
      <c r="K19" s="2">
        <f t="shared" si="6"/>
        <v>1.0908456235273585</v>
      </c>
      <c r="L19" s="2" t="str">
        <f t="shared" si="6"/>
        <v>NA</v>
      </c>
      <c r="M19" s="23">
        <f>SUMIFS(B14:L14,B14:L14,"&lt;&gt;NA",$B$16:$L$16,"&lt;&gt;NA")*100/SUMIFS($B$16:$L$16,B14:L14,"&lt;&gt;NA",$B$16:$L$16,"&lt;&gt;NA")</f>
        <v>2.708430667560449</v>
      </c>
    </row>
    <row r="20" spans="1:13" ht="25.5" x14ac:dyDescent="0.2">
      <c r="A20" s="12" t="s">
        <v>36</v>
      </c>
      <c r="B20" s="2">
        <f t="shared" si="6"/>
        <v>193.78249971942688</v>
      </c>
      <c r="C20" s="2" t="str">
        <f t="shared" si="6"/>
        <v>NA</v>
      </c>
      <c r="D20" s="2" t="str">
        <f t="shared" si="6"/>
        <v>NA</v>
      </c>
      <c r="E20" s="2" t="str">
        <f t="shared" si="6"/>
        <v>NA</v>
      </c>
      <c r="F20" s="2" t="str">
        <f t="shared" si="6"/>
        <v>NA</v>
      </c>
      <c r="G20" s="2" t="str">
        <f t="shared" si="5"/>
        <v>NA</v>
      </c>
      <c r="H20" s="2">
        <f t="shared" si="6"/>
        <v>392.24137931034488</v>
      </c>
      <c r="I20" s="2" t="str">
        <f t="shared" si="6"/>
        <v>NA</v>
      </c>
      <c r="J20" s="2">
        <f t="shared" si="6"/>
        <v>159.31372549019608</v>
      </c>
      <c r="K20" s="2">
        <f t="shared" si="6"/>
        <v>137.66471768915264</v>
      </c>
      <c r="L20" s="2" t="str">
        <f t="shared" si="6"/>
        <v>NA</v>
      </c>
      <c r="M20" s="23">
        <f>SUMIFS(B15:L15,B15:L15,"&lt;&gt;NA",$B$16:$L$16,"&lt;&gt;NA")*100/SUMIFS($B$16:$L$16,B15:L15,"&lt;&gt;NA",$B$16:$L$16,"&lt;&gt;NA")</f>
        <v>180.78774705965998</v>
      </c>
    </row>
    <row r="21" spans="1:13" ht="22.5" x14ac:dyDescent="0.2">
      <c r="A21" s="7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12" t="s">
        <v>11</v>
      </c>
      <c r="B22" s="13">
        <v>0</v>
      </c>
      <c r="C22" s="13">
        <v>0</v>
      </c>
      <c r="D22" s="13">
        <v>0</v>
      </c>
      <c r="E22" s="13" t="s">
        <v>4</v>
      </c>
      <c r="F22" s="13" t="s">
        <v>4</v>
      </c>
      <c r="G22" s="13" t="s">
        <v>4</v>
      </c>
      <c r="H22" s="13">
        <v>0</v>
      </c>
      <c r="I22" s="13">
        <v>0</v>
      </c>
      <c r="J22" s="13">
        <v>0</v>
      </c>
      <c r="K22" s="13">
        <v>1</v>
      </c>
      <c r="L22" s="13">
        <v>8</v>
      </c>
      <c r="M22" s="22">
        <f>SUMIFS(B22:L22,B22:L22,"&lt;&gt;NA",$B$26:$L$26,"&lt;&gt;NA")</f>
        <v>9</v>
      </c>
    </row>
    <row r="23" spans="1:13" x14ac:dyDescent="0.2">
      <c r="A23" s="12" t="s">
        <v>12</v>
      </c>
      <c r="B23" s="13">
        <v>8</v>
      </c>
      <c r="C23" s="13">
        <v>5</v>
      </c>
      <c r="D23" s="13">
        <v>0</v>
      </c>
      <c r="E23" s="13" t="s">
        <v>4</v>
      </c>
      <c r="F23" s="13" t="s">
        <v>4</v>
      </c>
      <c r="G23" s="13" t="s">
        <v>4</v>
      </c>
      <c r="H23" s="13">
        <v>0</v>
      </c>
      <c r="I23" s="13">
        <v>0</v>
      </c>
      <c r="J23" s="13">
        <v>0</v>
      </c>
      <c r="K23" s="13">
        <v>4</v>
      </c>
      <c r="L23" s="13">
        <v>14</v>
      </c>
      <c r="M23" s="22">
        <f>SUMIFS(B23:L23,B23:L23,"&lt;&gt;NA",$B$26:$L$26,"&lt;&gt;NA")</f>
        <v>31</v>
      </c>
    </row>
    <row r="24" spans="1:13" x14ac:dyDescent="0.2">
      <c r="A24" s="12" t="s">
        <v>13</v>
      </c>
      <c r="B24" s="13">
        <v>1</v>
      </c>
      <c r="C24" s="13">
        <v>0</v>
      </c>
      <c r="D24" s="13">
        <v>0</v>
      </c>
      <c r="E24" s="13" t="s">
        <v>4</v>
      </c>
      <c r="F24" s="13" t="s">
        <v>4</v>
      </c>
      <c r="G24" s="13" t="s">
        <v>4</v>
      </c>
      <c r="H24" s="13">
        <v>0</v>
      </c>
      <c r="I24" s="13">
        <v>0</v>
      </c>
      <c r="J24" s="13">
        <v>0</v>
      </c>
      <c r="K24" s="13">
        <v>0</v>
      </c>
      <c r="L24" s="13">
        <v>4</v>
      </c>
      <c r="M24" s="22">
        <f>SUMIFS(B24:L24,B24:L24,"&lt;&gt;NA",$B$26:$L$26,"&lt;&gt;NA")</f>
        <v>5</v>
      </c>
    </row>
    <row r="25" spans="1:13" x14ac:dyDescent="0.2">
      <c r="A25" s="12" t="s">
        <v>14</v>
      </c>
      <c r="B25" s="13">
        <v>6</v>
      </c>
      <c r="C25" s="13">
        <v>1</v>
      </c>
      <c r="D25" s="13">
        <v>0</v>
      </c>
      <c r="E25" s="13" t="s">
        <v>4</v>
      </c>
      <c r="F25" s="13" t="s">
        <v>4</v>
      </c>
      <c r="G25" s="13" t="s">
        <v>4</v>
      </c>
      <c r="H25" s="13">
        <v>0</v>
      </c>
      <c r="I25" s="13">
        <v>0</v>
      </c>
      <c r="J25" s="13">
        <v>0</v>
      </c>
      <c r="K25" s="13">
        <v>7</v>
      </c>
      <c r="L25" s="13">
        <v>8</v>
      </c>
      <c r="M25" s="22">
        <f>SUMIFS(B25:L25,B25:L25,"&lt;&gt;NA",$B$26:$L$26,"&lt;&gt;NA")</f>
        <v>22</v>
      </c>
    </row>
    <row r="26" spans="1:13" x14ac:dyDescent="0.2">
      <c r="A26" s="12" t="s">
        <v>15</v>
      </c>
      <c r="B26" s="13">
        <v>165</v>
      </c>
      <c r="C26" s="13">
        <v>196</v>
      </c>
      <c r="D26" s="13">
        <v>9.25</v>
      </c>
      <c r="E26" s="13" t="s">
        <v>4</v>
      </c>
      <c r="F26" s="13" t="s">
        <v>4</v>
      </c>
      <c r="G26" s="13" t="s">
        <v>4</v>
      </c>
      <c r="H26" s="13">
        <v>157</v>
      </c>
      <c r="I26" s="13">
        <v>5</v>
      </c>
      <c r="J26" s="13">
        <v>93</v>
      </c>
      <c r="K26" s="13">
        <v>318</v>
      </c>
      <c r="L26" s="13">
        <v>3862</v>
      </c>
      <c r="M26" s="22">
        <f>SUMIFS(B26:L26,B25:L25,"&lt;&gt;NA",$B$25:$L$25,"&lt;&gt;NA")</f>
        <v>4805.25</v>
      </c>
    </row>
    <row r="27" spans="1:13" ht="16.899999999999999" customHeight="1" x14ac:dyDescent="0.2">
      <c r="A27" s="12" t="s">
        <v>37</v>
      </c>
      <c r="B27" s="2">
        <f>IF(OR(OR(B22="",B22="NA"),OR(B$26="",B$26="NA")),"NA",B22*100/B$26)</f>
        <v>0</v>
      </c>
      <c r="C27" s="2">
        <f t="shared" ref="C27:L27" si="7">IF(OR(OR(C22="",C22="NA"),OR(C$26="",C$26="NA")),"NA",C22*100/C$26)</f>
        <v>0</v>
      </c>
      <c r="D27" s="2">
        <f t="shared" si="7"/>
        <v>0</v>
      </c>
      <c r="E27" s="2" t="str">
        <f t="shared" si="7"/>
        <v>NA</v>
      </c>
      <c r="F27" s="2" t="str">
        <f t="shared" si="7"/>
        <v>NA</v>
      </c>
      <c r="G27" s="2" t="str">
        <f t="shared" ref="G27:G30" si="8">IF(OR(OR(G22="",G22="NA"),OR(G$26="",G$26="NA")),"NA",G22*100/G$26)</f>
        <v>NA</v>
      </c>
      <c r="H27" s="2">
        <f t="shared" si="7"/>
        <v>0</v>
      </c>
      <c r="I27" s="2">
        <f t="shared" si="7"/>
        <v>0</v>
      </c>
      <c r="J27" s="2">
        <f t="shared" si="7"/>
        <v>0</v>
      </c>
      <c r="K27" s="2">
        <f t="shared" si="7"/>
        <v>0.31446540880503143</v>
      </c>
      <c r="L27" s="2">
        <f t="shared" si="7"/>
        <v>0.20714655618850336</v>
      </c>
      <c r="M27" s="23">
        <f>SUMIFS(B22:L22,B22:L22,"&lt;&gt;NA",$B$26:$L$26,"&lt;&gt;NA")*100/SUMIFS($B$26:$L$26,B22:L22,"&lt;&gt;NA",$B$26:$L$26,"&lt;&gt;NA")</f>
        <v>0.18729514593413454</v>
      </c>
    </row>
    <row r="28" spans="1:13" ht="25.5" x14ac:dyDescent="0.2">
      <c r="A28" s="12" t="s">
        <v>38</v>
      </c>
      <c r="B28" s="2">
        <f t="shared" ref="B28:L30" si="9">IF(OR(OR(B23="",B23="NA"),OR(B$26="",B$26="NA")),"NA",B23*100/B$26)</f>
        <v>4.8484848484848486</v>
      </c>
      <c r="C28" s="2">
        <f t="shared" si="9"/>
        <v>2.5510204081632653</v>
      </c>
      <c r="D28" s="2">
        <f t="shared" si="9"/>
        <v>0</v>
      </c>
      <c r="E28" s="2" t="str">
        <f t="shared" si="9"/>
        <v>NA</v>
      </c>
      <c r="F28" s="2" t="str">
        <f t="shared" si="9"/>
        <v>NA</v>
      </c>
      <c r="G28" s="2" t="str">
        <f t="shared" si="8"/>
        <v>NA</v>
      </c>
      <c r="H28" s="2">
        <f t="shared" si="9"/>
        <v>0</v>
      </c>
      <c r="I28" s="2">
        <f t="shared" si="9"/>
        <v>0</v>
      </c>
      <c r="J28" s="2">
        <f t="shared" si="9"/>
        <v>0</v>
      </c>
      <c r="K28" s="2">
        <f t="shared" si="9"/>
        <v>1.2578616352201257</v>
      </c>
      <c r="L28" s="2">
        <f t="shared" si="9"/>
        <v>0.3625064733298809</v>
      </c>
      <c r="M28" s="23">
        <f>SUMIFS(B23:L23,B23:L23,"&lt;&gt;NA",$B$26:$L$26,"&lt;&gt;NA")*100/SUMIFS($B$26:$L$26,B23:L23,"&lt;&gt;NA",$B$26:$L$26,"&lt;&gt;NA")</f>
        <v>0.64512772488424119</v>
      </c>
    </row>
    <row r="29" spans="1:13" x14ac:dyDescent="0.2">
      <c r="A29" s="12" t="s">
        <v>39</v>
      </c>
      <c r="B29" s="2">
        <f t="shared" si="9"/>
        <v>0.60606060606060608</v>
      </c>
      <c r="C29" s="2">
        <f t="shared" si="9"/>
        <v>0</v>
      </c>
      <c r="D29" s="2">
        <f t="shared" si="9"/>
        <v>0</v>
      </c>
      <c r="E29" s="2" t="str">
        <f t="shared" si="9"/>
        <v>NA</v>
      </c>
      <c r="F29" s="2" t="str">
        <f t="shared" si="9"/>
        <v>NA</v>
      </c>
      <c r="G29" s="2" t="str">
        <f t="shared" si="8"/>
        <v>NA</v>
      </c>
      <c r="H29" s="2">
        <f t="shared" si="9"/>
        <v>0</v>
      </c>
      <c r="I29" s="2">
        <f t="shared" si="9"/>
        <v>0</v>
      </c>
      <c r="J29" s="2">
        <f t="shared" si="9"/>
        <v>0</v>
      </c>
      <c r="K29" s="2">
        <f t="shared" si="9"/>
        <v>0</v>
      </c>
      <c r="L29" s="2">
        <f t="shared" si="9"/>
        <v>0.10357327809425168</v>
      </c>
      <c r="M29" s="23">
        <f>SUMIFS(B24:L24,B24:L24,"&lt;&gt;NA",$B$26:$L$26,"&lt;&gt;NA")*100/SUMIFS($B$26:$L$26,B24:L24,"&lt;&gt;NA",$B$26:$L$26,"&lt;&gt;NA")</f>
        <v>0.10405285885229697</v>
      </c>
    </row>
    <row r="30" spans="1:13" ht="25.5" x14ac:dyDescent="0.2">
      <c r="A30" s="12" t="s">
        <v>40</v>
      </c>
      <c r="B30" s="2">
        <f t="shared" si="9"/>
        <v>3.6363636363636362</v>
      </c>
      <c r="C30" s="2">
        <f t="shared" si="9"/>
        <v>0.51020408163265307</v>
      </c>
      <c r="D30" s="2">
        <f t="shared" si="9"/>
        <v>0</v>
      </c>
      <c r="E30" s="2" t="str">
        <f t="shared" si="9"/>
        <v>NA</v>
      </c>
      <c r="F30" s="2" t="str">
        <f t="shared" si="9"/>
        <v>NA</v>
      </c>
      <c r="G30" s="2" t="str">
        <f t="shared" si="8"/>
        <v>NA</v>
      </c>
      <c r="H30" s="2">
        <f t="shared" si="9"/>
        <v>0</v>
      </c>
      <c r="I30" s="2">
        <f t="shared" si="9"/>
        <v>0</v>
      </c>
      <c r="J30" s="2">
        <f t="shared" si="9"/>
        <v>0</v>
      </c>
      <c r="K30" s="2">
        <f t="shared" si="9"/>
        <v>2.2012578616352201</v>
      </c>
      <c r="L30" s="2">
        <f t="shared" si="9"/>
        <v>0.20714655618850336</v>
      </c>
      <c r="M30" s="23">
        <f>SUMIFS(B25:L25,B25:L25,"&lt;&gt;NA",$B$26:$L$26,"&lt;&gt;NA")*100/SUMIFS($B$26:$L$26,B25:L25,"&lt;&gt;NA",$B$26:$L$26,"&lt;&gt;NA")</f>
        <v>0.45783257895010665</v>
      </c>
    </row>
    <row r="31" spans="1:13" ht="22.5" x14ac:dyDescent="0.2">
      <c r="A31" s="7"/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">
      <c r="A32" s="12" t="s">
        <v>16</v>
      </c>
      <c r="B32" s="13">
        <v>0</v>
      </c>
      <c r="C32" s="13">
        <v>0</v>
      </c>
      <c r="D32" s="13">
        <v>0</v>
      </c>
      <c r="E32" s="13" t="s">
        <v>4</v>
      </c>
      <c r="F32" s="13" t="s">
        <v>4</v>
      </c>
      <c r="G32" s="13" t="s">
        <v>4</v>
      </c>
      <c r="H32" s="13">
        <v>0</v>
      </c>
      <c r="I32" s="13">
        <v>0</v>
      </c>
      <c r="J32" s="13">
        <v>0</v>
      </c>
      <c r="K32" s="13">
        <v>0</v>
      </c>
      <c r="L32" s="13">
        <v>2</v>
      </c>
      <c r="M32" s="22">
        <f>SUMIFS(B32:L32,B32:L32,"&lt;&gt;NA",$B$34:$L$34,"&lt;&gt;NA")</f>
        <v>2</v>
      </c>
    </row>
    <row r="33" spans="1:13" ht="34.15" customHeight="1" x14ac:dyDescent="0.2">
      <c r="A33" s="12" t="s">
        <v>17</v>
      </c>
      <c r="B33" s="13">
        <v>0</v>
      </c>
      <c r="C33" s="13">
        <v>0</v>
      </c>
      <c r="D33" s="13">
        <v>0</v>
      </c>
      <c r="E33" s="13" t="s">
        <v>4</v>
      </c>
      <c r="F33" s="13" t="s">
        <v>4</v>
      </c>
      <c r="G33" s="13" t="s">
        <v>4</v>
      </c>
      <c r="H33" s="13">
        <v>0</v>
      </c>
      <c r="I33" s="13">
        <v>0</v>
      </c>
      <c r="J33" s="13">
        <v>0</v>
      </c>
      <c r="K33" s="13">
        <v>2</v>
      </c>
      <c r="L33" s="13">
        <v>6</v>
      </c>
      <c r="M33" s="22">
        <f>SUMIFS(B33:L33,B33:L33,"&lt;&gt;NA",$B$34:$L$34,"&lt;&gt;NA")</f>
        <v>8</v>
      </c>
    </row>
    <row r="34" spans="1:13" x14ac:dyDescent="0.2">
      <c r="A34" s="12" t="s">
        <v>18</v>
      </c>
      <c r="B34" s="13">
        <v>253</v>
      </c>
      <c r="C34" s="13">
        <v>207</v>
      </c>
      <c r="D34" s="13">
        <v>25</v>
      </c>
      <c r="E34" s="13" t="s">
        <v>4</v>
      </c>
      <c r="F34" s="13" t="s">
        <v>4</v>
      </c>
      <c r="G34" s="13" t="s">
        <v>4</v>
      </c>
      <c r="H34" s="13">
        <v>31</v>
      </c>
      <c r="I34" s="13" t="s">
        <v>4</v>
      </c>
      <c r="J34" s="13">
        <v>165</v>
      </c>
      <c r="K34" s="13">
        <v>275</v>
      </c>
      <c r="L34" s="13">
        <v>1778</v>
      </c>
      <c r="M34" s="22">
        <f>SUMIFS(B34:L34,B33:L33,"&lt;&gt;NA",$B$33:$L$33,"&lt;&gt;NA")</f>
        <v>2734</v>
      </c>
    </row>
    <row r="35" spans="1:13" ht="25.5" x14ac:dyDescent="0.2">
      <c r="A35" s="12" t="s">
        <v>41</v>
      </c>
      <c r="B35" s="2">
        <f>IF(OR(OR(B32="",B32="NA"),OR(B$34="", B$34="NA")),"NA",B32*100/B$34)</f>
        <v>0</v>
      </c>
      <c r="C35" s="2">
        <f t="shared" ref="C35:L36" si="10">IF(OR(OR(C32="",C32="NA"),OR(C$34="", C$34="NA")),"NA",C32*100/C$34)</f>
        <v>0</v>
      </c>
      <c r="D35" s="2">
        <f t="shared" si="10"/>
        <v>0</v>
      </c>
      <c r="E35" s="2" t="str">
        <f t="shared" si="10"/>
        <v>NA</v>
      </c>
      <c r="F35" s="2" t="str">
        <f>IF(OR(OR(F32="",F32="NA"),OR(F$34="", F$34="NA")),"NA",F32*100/F$34)</f>
        <v>NA</v>
      </c>
      <c r="G35" s="2" t="str">
        <f>IF(OR(OR(G32="",G32="NA"),OR(G$34="", G$34="NA")),"NA",G32*100/G$34)</f>
        <v>NA</v>
      </c>
      <c r="H35" s="2">
        <f t="shared" si="10"/>
        <v>0</v>
      </c>
      <c r="I35" s="2" t="str">
        <f t="shared" si="10"/>
        <v>NA</v>
      </c>
      <c r="J35" s="2">
        <f t="shared" si="10"/>
        <v>0</v>
      </c>
      <c r="K35" s="2">
        <f t="shared" si="10"/>
        <v>0</v>
      </c>
      <c r="L35" s="2">
        <f t="shared" si="10"/>
        <v>0.1124859392575928</v>
      </c>
      <c r="M35" s="23">
        <f>SUMIFS(B32:L32,B32:L32,"&lt;&gt;NA",$B$34:$L$34,"&lt;&gt;NA")*100/SUMIFS($B$34:$L$34,B32:L32,"&lt;&gt;NA",$B$34:$L$34,"&lt;&gt;NA")</f>
        <v>7.3152889539136789E-2</v>
      </c>
    </row>
    <row r="36" spans="1:13" ht="25.5" x14ac:dyDescent="0.2">
      <c r="A36" s="12" t="s">
        <v>42</v>
      </c>
      <c r="B36" s="2">
        <f>IF(OR(OR(B33="",B33="NA"),OR(B$34="", B$34="NA")),"NA",B33*100/B$34)</f>
        <v>0</v>
      </c>
      <c r="C36" s="2">
        <f t="shared" si="10"/>
        <v>0</v>
      </c>
      <c r="D36" s="2">
        <f t="shared" si="10"/>
        <v>0</v>
      </c>
      <c r="E36" s="2" t="str">
        <f t="shared" si="10"/>
        <v>NA</v>
      </c>
      <c r="F36" s="2" t="str">
        <f>IF(OR(OR(F33="",F33="NA"),OR(F$34="", F$34="NA")),"NA",F33*100/F$34)</f>
        <v>NA</v>
      </c>
      <c r="G36" s="2" t="str">
        <f>IF(OR(OR(G33="",G33="NA"),OR(G$34="", G$34="NA")),"NA",G33*100/G$34)</f>
        <v>NA</v>
      </c>
      <c r="H36" s="2">
        <f t="shared" si="10"/>
        <v>0</v>
      </c>
      <c r="I36" s="2" t="str">
        <f t="shared" si="10"/>
        <v>NA</v>
      </c>
      <c r="J36" s="2">
        <f t="shared" si="10"/>
        <v>0</v>
      </c>
      <c r="K36" s="2">
        <f t="shared" si="10"/>
        <v>0.72727272727272729</v>
      </c>
      <c r="L36" s="2">
        <f t="shared" si="10"/>
        <v>0.33745781777277839</v>
      </c>
      <c r="M36" s="23">
        <f>SUMIFS(B33:L33,B33:L33,"&lt;&gt;NA",$B$34:$L$34,"&lt;&gt;NA")*100/SUMIFS($B$34:$L$34,B33:L33,"&lt;&gt;NA",$B$34:$L$34,"&lt;&gt;NA")</f>
        <v>0.29261155815654716</v>
      </c>
    </row>
  </sheetData>
  <dataValidations count="1">
    <dataValidation type="list" allowBlank="1" showInputMessage="1" showErrorMessage="1" sqref="F1" xr:uid="{467A22B7-4A58-4FCB-BF20-32B494F941FD}">
      <formula1>"Australia,Brazil,Canada,Denmark,Ireland,Mexico,Netherlands,New Zealand,Norway,UK,USA"</formula1>
    </dataValidation>
  </dataValidations>
  <pageMargins left="0.511811024" right="0.511811024" top="0.78740157499999996" bottom="0.78740157499999996" header="0.31496062000000002" footer="0.31496062000000002"/>
  <pageSetup paperSize="0" scale="6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6"/>
  <sheetViews>
    <sheetView zoomScaleNormal="100" workbookViewId="0">
      <pane ySplit="1" topLeftCell="A2" activePane="bottomLeft" state="frozen"/>
      <selection activeCell="M28" sqref="M28"/>
      <selection pane="bottomLeft" activeCell="M28" sqref="M28"/>
    </sheetView>
  </sheetViews>
  <sheetFormatPr defaultColWidth="8.85546875" defaultRowHeight="14.25" x14ac:dyDescent="0.2"/>
  <cols>
    <col min="1" max="1" width="32.7109375" style="5" bestFit="1" customWidth="1"/>
    <col min="2" max="12" width="16.7109375" style="5" customWidth="1"/>
    <col min="13" max="13" width="24.7109375" style="5" bestFit="1" customWidth="1"/>
    <col min="14" max="16384" width="8.85546875" style="11"/>
  </cols>
  <sheetData>
    <row r="1" spans="1:13" ht="22.5" x14ac:dyDescent="0.2">
      <c r="A1" s="7">
        <v>2009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47</v>
      </c>
      <c r="G1" s="8" t="s">
        <v>26</v>
      </c>
      <c r="H1" s="8" t="s">
        <v>23</v>
      </c>
      <c r="I1" s="8" t="s">
        <v>24</v>
      </c>
      <c r="J1" s="8" t="s">
        <v>25</v>
      </c>
      <c r="K1" s="8" t="s">
        <v>27</v>
      </c>
      <c r="L1" s="8" t="s">
        <v>28</v>
      </c>
      <c r="M1" s="8" t="s">
        <v>52</v>
      </c>
    </row>
    <row r="2" spans="1:13" x14ac:dyDescent="0.2">
      <c r="A2" s="12" t="s">
        <v>0</v>
      </c>
      <c r="B2" s="13">
        <v>0</v>
      </c>
      <c r="C2" s="13">
        <v>1</v>
      </c>
      <c r="D2" s="13">
        <v>0</v>
      </c>
      <c r="E2" s="13" t="s">
        <v>4</v>
      </c>
      <c r="F2" s="13" t="s">
        <v>4</v>
      </c>
      <c r="G2" s="13" t="s">
        <v>4</v>
      </c>
      <c r="H2" s="13">
        <v>0</v>
      </c>
      <c r="I2" s="13">
        <v>0</v>
      </c>
      <c r="J2" s="13">
        <v>1</v>
      </c>
      <c r="K2" s="13">
        <v>0</v>
      </c>
      <c r="L2" s="13">
        <v>4</v>
      </c>
      <c r="M2" s="22">
        <f>SUMIFS(B2:L2,B2:L2,"&lt;&gt;NA",$B$6:$L$6,"&lt;&gt;NA")</f>
        <v>6</v>
      </c>
    </row>
    <row r="3" spans="1:13" x14ac:dyDescent="0.2">
      <c r="A3" s="12" t="s">
        <v>1</v>
      </c>
      <c r="B3" s="13">
        <v>11</v>
      </c>
      <c r="C3" s="13">
        <v>7</v>
      </c>
      <c r="D3" s="13">
        <v>5</v>
      </c>
      <c r="E3" s="13" t="s">
        <v>4</v>
      </c>
      <c r="F3" s="13" t="s">
        <v>4</v>
      </c>
      <c r="G3" s="13" t="s">
        <v>4</v>
      </c>
      <c r="H3" s="13">
        <v>2</v>
      </c>
      <c r="I3" s="13">
        <v>2</v>
      </c>
      <c r="J3" s="13">
        <v>31</v>
      </c>
      <c r="K3" s="13">
        <v>42</v>
      </c>
      <c r="L3" s="13">
        <v>59</v>
      </c>
      <c r="M3" s="22">
        <f>SUMIFS(B3:L3,B3:L3,"&lt;&gt;NA",$B$6:$L$6,"&lt;&gt;NA")</f>
        <v>159</v>
      </c>
    </row>
    <row r="4" spans="1:13" x14ac:dyDescent="0.2">
      <c r="A4" s="12" t="s">
        <v>2</v>
      </c>
      <c r="B4" s="13">
        <v>54</v>
      </c>
      <c r="C4" s="13">
        <v>16</v>
      </c>
      <c r="D4" s="13">
        <v>14</v>
      </c>
      <c r="E4" s="13" t="s">
        <v>4</v>
      </c>
      <c r="F4" s="13" t="s">
        <v>4</v>
      </c>
      <c r="G4" s="13" t="s">
        <v>4</v>
      </c>
      <c r="H4" s="13">
        <v>11</v>
      </c>
      <c r="I4" s="13" t="s">
        <v>4</v>
      </c>
      <c r="J4" s="13">
        <v>54</v>
      </c>
      <c r="K4" s="13">
        <v>133</v>
      </c>
      <c r="L4" s="13">
        <v>73</v>
      </c>
      <c r="M4" s="22">
        <f>SUMIFS(B4:L4,B4:L4,"&lt;&gt;NA",$B$6:$L$6,"&lt;&gt;NA")</f>
        <v>355</v>
      </c>
    </row>
    <row r="5" spans="1:13" x14ac:dyDescent="0.2">
      <c r="A5" s="12" t="s">
        <v>3</v>
      </c>
      <c r="B5" s="13">
        <v>26</v>
      </c>
      <c r="C5" s="13">
        <v>0</v>
      </c>
      <c r="D5" s="13">
        <v>20</v>
      </c>
      <c r="E5" s="13" t="s">
        <v>4</v>
      </c>
      <c r="F5" s="13" t="s">
        <v>4</v>
      </c>
      <c r="G5" s="13" t="s">
        <v>4</v>
      </c>
      <c r="H5" s="13">
        <v>3</v>
      </c>
      <c r="I5" s="13" t="s">
        <v>4</v>
      </c>
      <c r="J5" s="13">
        <v>63</v>
      </c>
      <c r="K5" s="13" t="s">
        <v>4</v>
      </c>
      <c r="L5" s="13">
        <v>53</v>
      </c>
      <c r="M5" s="22">
        <f>SUMIFS(B5:L5,B5:L5,"&lt;&gt;NA",$B$6:$L$6,"&lt;&gt;NA")</f>
        <v>165</v>
      </c>
    </row>
    <row r="6" spans="1:13" x14ac:dyDescent="0.2">
      <c r="A6" s="12" t="s">
        <v>5</v>
      </c>
      <c r="B6" s="13">
        <v>14974958</v>
      </c>
      <c r="C6" s="13">
        <v>42821860</v>
      </c>
      <c r="D6" s="13">
        <v>4138510</v>
      </c>
      <c r="E6" s="13" t="s">
        <v>4</v>
      </c>
      <c r="F6" s="13" t="s">
        <v>4</v>
      </c>
      <c r="G6" s="13" t="s">
        <v>4</v>
      </c>
      <c r="H6" s="13">
        <v>7401561</v>
      </c>
      <c r="I6" s="13">
        <v>2918379</v>
      </c>
      <c r="J6" s="13">
        <v>41468640</v>
      </c>
      <c r="K6" s="13">
        <v>54208872</v>
      </c>
      <c r="L6" s="13">
        <v>139777539</v>
      </c>
      <c r="M6" s="23">
        <f>SUMIFS(B6:L6,B6:L6,"&lt;&gt;NA",$B$5:$L$5,"&lt;&gt;NA")</f>
        <v>250583068</v>
      </c>
    </row>
    <row r="7" spans="1:13" x14ac:dyDescent="0.2">
      <c r="A7" s="12" t="s">
        <v>29</v>
      </c>
      <c r="B7" s="2">
        <f>IF(OR(OR(B2="",B2="NA"), OR(B$6="",B$6="NA")),"NA",B2*1000000/B$6)</f>
        <v>0</v>
      </c>
      <c r="C7" s="2">
        <f t="shared" ref="C7:K7" si="0">IF(OR(OR(C2="",C2="NA"), OR(C$6="",C$6="NA")),"NA",C2*1000000/C$6)</f>
        <v>2.335255871650601E-2</v>
      </c>
      <c r="D7" s="2">
        <f t="shared" si="0"/>
        <v>0</v>
      </c>
      <c r="E7" s="2" t="str">
        <f t="shared" si="0"/>
        <v>NA</v>
      </c>
      <c r="F7" s="2" t="str">
        <f t="shared" si="0"/>
        <v>NA</v>
      </c>
      <c r="G7" s="2" t="str">
        <f t="shared" ref="G7:G10" si="1">IF(OR(OR(G2="",G2="NA"), OR(G$6="",G$6="NA")),"NA",G2*1000000/G$6)</f>
        <v>NA</v>
      </c>
      <c r="H7" s="2">
        <f t="shared" si="0"/>
        <v>0</v>
      </c>
      <c r="I7" s="2">
        <f t="shared" si="0"/>
        <v>0</v>
      </c>
      <c r="J7" s="2">
        <f t="shared" si="0"/>
        <v>2.4114608050806584E-2</v>
      </c>
      <c r="K7" s="2">
        <f t="shared" si="0"/>
        <v>0</v>
      </c>
      <c r="L7" s="2">
        <f t="shared" ref="L7:L10" si="2">IF(OR(L2="",L$6=""),"NA",L2*1000000/L$6)</f>
        <v>2.8616901031574177E-2</v>
      </c>
      <c r="M7" s="23">
        <f>SUMIFS(B2:L2,B2:L2,"&lt;&gt;NA",$B$6:$L$6,"&lt;&gt;NA")*1000000/SUMIFS($B$6:$L$6,B2:L2,"&lt;&gt;NA",$B$6:$L$6,"&lt;&gt;NA")</f>
        <v>1.9498858600188837E-2</v>
      </c>
    </row>
    <row r="8" spans="1:13" x14ac:dyDescent="0.2">
      <c r="A8" s="12" t="s">
        <v>30</v>
      </c>
      <c r="B8" s="2">
        <f t="shared" ref="B8:K10" si="3">IF(OR(OR(B3="",B3="NA"), OR(B$6="",B$6="NA")),"NA",B3*1000000/B$6)</f>
        <v>0.73455965619402741</v>
      </c>
      <c r="C8" s="2">
        <f t="shared" si="3"/>
        <v>0.16346791101554206</v>
      </c>
      <c r="D8" s="2">
        <f t="shared" si="3"/>
        <v>1.2081642910129491</v>
      </c>
      <c r="E8" s="2" t="str">
        <f t="shared" si="3"/>
        <v>NA</v>
      </c>
      <c r="F8" s="2" t="str">
        <f t="shared" si="3"/>
        <v>NA</v>
      </c>
      <c r="G8" s="2" t="str">
        <f t="shared" si="1"/>
        <v>NA</v>
      </c>
      <c r="H8" s="2">
        <f t="shared" si="3"/>
        <v>0.27021326987644906</v>
      </c>
      <c r="I8" s="2">
        <f t="shared" si="3"/>
        <v>0.68531194885928115</v>
      </c>
      <c r="J8" s="2">
        <f t="shared" si="3"/>
        <v>0.74755284957500412</v>
      </c>
      <c r="K8" s="2">
        <f t="shared" si="3"/>
        <v>0.77478092515926178</v>
      </c>
      <c r="L8" s="2">
        <f t="shared" si="2"/>
        <v>0.42209929021571913</v>
      </c>
      <c r="M8" s="23">
        <f>SUMIFS(B3:L3,B3:L3,"&lt;&gt;NA",$B$6:$L$6,"&lt;&gt;NA")*1000000/SUMIFS($B$6:$L$6,B3:L3,"&lt;&gt;NA",$B$6:$L$6,"&lt;&gt;NA")</f>
        <v>0.51671975290500416</v>
      </c>
    </row>
    <row r="9" spans="1:13" ht="25.5" x14ac:dyDescent="0.2">
      <c r="A9" s="12" t="s">
        <v>31</v>
      </c>
      <c r="B9" s="2">
        <f t="shared" si="3"/>
        <v>3.6060201304070434</v>
      </c>
      <c r="C9" s="2">
        <f t="shared" si="3"/>
        <v>0.37364093946409616</v>
      </c>
      <c r="D9" s="2">
        <f t="shared" si="3"/>
        <v>3.3828600148362575</v>
      </c>
      <c r="E9" s="2" t="str">
        <f t="shared" si="3"/>
        <v>NA</v>
      </c>
      <c r="F9" s="2" t="str">
        <f t="shared" si="3"/>
        <v>NA</v>
      </c>
      <c r="G9" s="2" t="str">
        <f t="shared" si="1"/>
        <v>NA</v>
      </c>
      <c r="H9" s="2">
        <f t="shared" si="3"/>
        <v>1.4861729843204696</v>
      </c>
      <c r="I9" s="2" t="str">
        <f t="shared" si="3"/>
        <v>NA</v>
      </c>
      <c r="J9" s="2">
        <f t="shared" si="3"/>
        <v>1.3021888347435555</v>
      </c>
      <c r="K9" s="2">
        <f t="shared" si="3"/>
        <v>2.4534729296709954</v>
      </c>
      <c r="L9" s="2">
        <f t="shared" si="2"/>
        <v>0.52225844382622877</v>
      </c>
      <c r="M9" s="23">
        <f>SUMIFS(B4:L4,B4:L4,"&lt;&gt;NA",$B$6:$L$6,"&lt;&gt;NA")*1000000/SUMIFS($B$6:$L$6,B4:L4,"&lt;&gt;NA",$B$6:$L$6,"&lt;&gt;NA")</f>
        <v>1.1647289623209853</v>
      </c>
    </row>
    <row r="10" spans="1:13" ht="25.5" x14ac:dyDescent="0.2">
      <c r="A10" s="12" t="s">
        <v>32</v>
      </c>
      <c r="B10" s="2">
        <f t="shared" si="3"/>
        <v>1.7362319146404284</v>
      </c>
      <c r="C10" s="2">
        <f t="shared" si="3"/>
        <v>0</v>
      </c>
      <c r="D10" s="2">
        <f t="shared" si="3"/>
        <v>4.8326571640517964</v>
      </c>
      <c r="E10" s="2" t="str">
        <f t="shared" si="3"/>
        <v>NA</v>
      </c>
      <c r="F10" s="2" t="str">
        <f t="shared" si="3"/>
        <v>NA</v>
      </c>
      <c r="G10" s="2" t="str">
        <f t="shared" si="1"/>
        <v>NA</v>
      </c>
      <c r="H10" s="2">
        <f t="shared" si="3"/>
        <v>0.40531990481467356</v>
      </c>
      <c r="I10" s="2" t="str">
        <f t="shared" si="3"/>
        <v>NA</v>
      </c>
      <c r="J10" s="2">
        <f t="shared" si="3"/>
        <v>1.5192203072008148</v>
      </c>
      <c r="K10" s="2" t="str">
        <f t="shared" si="3"/>
        <v>NA</v>
      </c>
      <c r="L10" s="2">
        <f t="shared" si="2"/>
        <v>0.37917393866835786</v>
      </c>
      <c r="M10" s="23">
        <f>SUMIFS(B5:L5,B5:L5,"&lt;&gt;NA",$B$6:$L$6,"&lt;&gt;NA")*1000000/SUMIFS($B$6:$L$6,B5:L5,"&lt;&gt;NA",$B$6:$L$6,"&lt;&gt;NA")</f>
        <v>0.65846428219164432</v>
      </c>
    </row>
    <row r="11" spans="1:13" ht="22.5" x14ac:dyDescent="0.2">
      <c r="A11" s="7"/>
      <c r="B11" s="10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12" t="s">
        <v>6</v>
      </c>
      <c r="B12" s="13">
        <v>5</v>
      </c>
      <c r="C12" s="13" t="s">
        <v>4</v>
      </c>
      <c r="D12" s="13" t="s">
        <v>4</v>
      </c>
      <c r="E12" s="13" t="s">
        <v>4</v>
      </c>
      <c r="F12" s="13" t="s">
        <v>4</v>
      </c>
      <c r="G12" s="13" t="s">
        <v>4</v>
      </c>
      <c r="H12" s="13">
        <v>3</v>
      </c>
      <c r="I12" s="13">
        <v>0</v>
      </c>
      <c r="J12" s="13">
        <v>3</v>
      </c>
      <c r="K12" s="13">
        <v>1</v>
      </c>
      <c r="L12" s="13" t="s">
        <v>4</v>
      </c>
      <c r="M12" s="22">
        <f>SUMIFS(B12:L12,B12:L12,"&lt;&gt;NA",$B$16:$L$16,"&lt;&gt;NA")</f>
        <v>12</v>
      </c>
    </row>
    <row r="13" spans="1:13" x14ac:dyDescent="0.2">
      <c r="A13" s="12" t="s">
        <v>7</v>
      </c>
      <c r="B13" s="2">
        <v>33865</v>
      </c>
      <c r="C13" s="2" t="s">
        <v>4</v>
      </c>
      <c r="D13" s="2" t="s">
        <v>4</v>
      </c>
      <c r="E13" s="2" t="s">
        <v>4</v>
      </c>
      <c r="F13" s="2" t="s">
        <v>4</v>
      </c>
      <c r="G13" s="2" t="s">
        <v>4</v>
      </c>
      <c r="H13" s="2">
        <v>29080</v>
      </c>
      <c r="I13" s="2">
        <v>0</v>
      </c>
      <c r="J13" s="2">
        <v>14320</v>
      </c>
      <c r="K13" s="2">
        <v>700</v>
      </c>
      <c r="L13" s="2" t="s">
        <v>4</v>
      </c>
      <c r="M13" s="22">
        <f>SUMIFS(B13:L13,B13:L13,"&lt;&gt;NA",$B$16:$L$16,"&lt;&gt;NA")</f>
        <v>77965</v>
      </c>
    </row>
    <row r="14" spans="1:13" x14ac:dyDescent="0.2">
      <c r="A14" s="12" t="s">
        <v>8</v>
      </c>
      <c r="B14" s="13">
        <v>15</v>
      </c>
      <c r="C14" s="13" t="s">
        <v>4</v>
      </c>
      <c r="D14" s="13" t="s">
        <v>4</v>
      </c>
      <c r="E14" s="13" t="s">
        <v>4</v>
      </c>
      <c r="F14" s="13" t="s">
        <v>4</v>
      </c>
      <c r="G14" s="13" t="s">
        <v>4</v>
      </c>
      <c r="H14" s="13">
        <v>23</v>
      </c>
      <c r="I14" s="13">
        <v>0</v>
      </c>
      <c r="J14" s="13">
        <v>5</v>
      </c>
      <c r="K14" s="13">
        <v>8</v>
      </c>
      <c r="L14" s="13" t="s">
        <v>4</v>
      </c>
      <c r="M14" s="22">
        <f>SUMIFS(B14:L14,B14:L14,"&lt;&gt;NA",$B$16:$L$16,"&lt;&gt;NA")</f>
        <v>51</v>
      </c>
    </row>
    <row r="15" spans="1:13" x14ac:dyDescent="0.2">
      <c r="A15" s="12" t="s">
        <v>9</v>
      </c>
      <c r="B15" s="2">
        <v>367</v>
      </c>
      <c r="C15" s="2" t="s">
        <v>4</v>
      </c>
      <c r="D15" s="2" t="s">
        <v>4</v>
      </c>
      <c r="E15" s="2" t="s">
        <v>4</v>
      </c>
      <c r="F15" s="2" t="s">
        <v>4</v>
      </c>
      <c r="G15" s="2" t="s">
        <v>4</v>
      </c>
      <c r="H15" s="2">
        <v>1274</v>
      </c>
      <c r="I15" s="2">
        <v>0</v>
      </c>
      <c r="J15" s="2">
        <v>863</v>
      </c>
      <c r="K15" s="2">
        <v>835</v>
      </c>
      <c r="L15" s="2" t="s">
        <v>4</v>
      </c>
      <c r="M15" s="22">
        <f>SUMIFS(B15:L15,B15:L15,"&lt;&gt;NA",$B$16:$L$16,"&lt;&gt;NA")</f>
        <v>3339</v>
      </c>
    </row>
    <row r="16" spans="1:13" x14ac:dyDescent="0.2">
      <c r="A16" s="12" t="s">
        <v>10</v>
      </c>
      <c r="B16" s="2">
        <v>267913</v>
      </c>
      <c r="C16" s="2">
        <v>95.63</v>
      </c>
      <c r="D16" s="2" t="s">
        <v>4</v>
      </c>
      <c r="E16" s="2" t="s">
        <v>4</v>
      </c>
      <c r="F16" s="2" t="s">
        <v>4</v>
      </c>
      <c r="G16" s="2" t="s">
        <v>4</v>
      </c>
      <c r="H16" s="2">
        <v>129.1</v>
      </c>
      <c r="I16" s="2" t="s">
        <v>4</v>
      </c>
      <c r="J16" s="2">
        <v>946</v>
      </c>
      <c r="K16" s="2">
        <v>382</v>
      </c>
      <c r="L16" s="2">
        <v>453.38</v>
      </c>
      <c r="M16" s="22">
        <f>SUMIFS(B16:L16,B13:L13,"&lt;&gt;NA")</f>
        <v>269370.09999999998</v>
      </c>
    </row>
    <row r="17" spans="1:13" ht="25.5" x14ac:dyDescent="0.2">
      <c r="A17" s="12" t="s">
        <v>33</v>
      </c>
      <c r="B17" s="2">
        <f>IF(OR(OR(B12="",B12="NA"),OR(B$16="", B$16="NA")),"NA", B12*100/B$16)</f>
        <v>1.8662774856016693E-3</v>
      </c>
      <c r="C17" s="2" t="str">
        <f t="shared" ref="C17:L17" si="4">IF(OR(OR(C12="",C12="NA"),OR(C$16="", C$16="NA")),"NA", C12*100/C$16)</f>
        <v>NA</v>
      </c>
      <c r="D17" s="2" t="str">
        <f t="shared" si="4"/>
        <v>NA</v>
      </c>
      <c r="E17" s="2" t="str">
        <f t="shared" si="4"/>
        <v>NA</v>
      </c>
      <c r="F17" s="2" t="str">
        <f t="shared" si="4"/>
        <v>NA</v>
      </c>
      <c r="G17" s="2" t="str">
        <f t="shared" ref="G17:G20" si="5">IF(OR(OR(G12="",G12="NA"),OR(G$16="", G$16="NA")),"NA", G12*100/G$16)</f>
        <v>NA</v>
      </c>
      <c r="H17" s="2">
        <f t="shared" si="4"/>
        <v>2.3237800154918671</v>
      </c>
      <c r="I17" s="2" t="str">
        <f t="shared" si="4"/>
        <v>NA</v>
      </c>
      <c r="J17" s="2">
        <f t="shared" si="4"/>
        <v>0.31712473572938688</v>
      </c>
      <c r="K17" s="2">
        <f t="shared" si="4"/>
        <v>0.26178010471204188</v>
      </c>
      <c r="L17" s="2" t="str">
        <f t="shared" si="4"/>
        <v>NA</v>
      </c>
      <c r="M17" s="23">
        <f>SUMIFS(B12:L12,B12:L12,"&lt;&gt;NA",$B$16:$L$16,"&lt;&gt;NA")*100/SUMIFS($B$16:$L$16,B12:L12,"&lt;&gt;NA",$B$16:$L$16,"&lt;&gt;NA")</f>
        <v>4.454837415139988E-3</v>
      </c>
    </row>
    <row r="18" spans="1:13" ht="25.5" x14ac:dyDescent="0.2">
      <c r="A18" s="12" t="s">
        <v>34</v>
      </c>
      <c r="B18" s="2">
        <f t="shared" ref="B18:L20" si="6">IF(OR(OR(B13="",B13="NA"),OR(B$16="", B$16="NA")),"NA", B13*100/B$16)</f>
        <v>12.640297409980105</v>
      </c>
      <c r="C18" s="2" t="str">
        <f t="shared" si="6"/>
        <v>NA</v>
      </c>
      <c r="D18" s="2" t="str">
        <f t="shared" si="6"/>
        <v>NA</v>
      </c>
      <c r="E18" s="2" t="str">
        <f t="shared" si="6"/>
        <v>NA</v>
      </c>
      <c r="F18" s="2" t="str">
        <f t="shared" si="6"/>
        <v>NA</v>
      </c>
      <c r="G18" s="2" t="str">
        <f t="shared" si="5"/>
        <v>NA</v>
      </c>
      <c r="H18" s="2">
        <f t="shared" si="6"/>
        <v>22525.174283501165</v>
      </c>
      <c r="I18" s="2" t="str">
        <f t="shared" si="6"/>
        <v>NA</v>
      </c>
      <c r="J18" s="2">
        <f t="shared" si="6"/>
        <v>1513.7420718816068</v>
      </c>
      <c r="K18" s="2">
        <f t="shared" si="6"/>
        <v>183.24607329842931</v>
      </c>
      <c r="L18" s="2" t="str">
        <f t="shared" si="6"/>
        <v>NA</v>
      </c>
      <c r="M18" s="23">
        <f>SUMIFS(B13:L13,B13:L13,"&lt;&gt;NA",$B$16:$L$16,"&lt;&gt;NA")*100/SUMIFS($B$16:$L$16,B13:L13,"&lt;&gt;NA",$B$16:$L$16,"&lt;&gt;NA")</f>
        <v>28.943449922615763</v>
      </c>
    </row>
    <row r="19" spans="1:13" ht="25.5" x14ac:dyDescent="0.2">
      <c r="A19" s="12" t="s">
        <v>35</v>
      </c>
      <c r="B19" s="2">
        <f t="shared" si="6"/>
        <v>5.5988324568050076E-3</v>
      </c>
      <c r="C19" s="2" t="str">
        <f t="shared" si="6"/>
        <v>NA</v>
      </c>
      <c r="D19" s="2" t="str">
        <f t="shared" si="6"/>
        <v>NA</v>
      </c>
      <c r="E19" s="2" t="str">
        <f t="shared" si="6"/>
        <v>NA</v>
      </c>
      <c r="F19" s="2" t="str">
        <f t="shared" si="6"/>
        <v>NA</v>
      </c>
      <c r="G19" s="2" t="str">
        <f t="shared" si="5"/>
        <v>NA</v>
      </c>
      <c r="H19" s="2">
        <f t="shared" si="6"/>
        <v>17.815646785437647</v>
      </c>
      <c r="I19" s="2" t="str">
        <f t="shared" si="6"/>
        <v>NA</v>
      </c>
      <c r="J19" s="2">
        <f t="shared" si="6"/>
        <v>0.52854122621564481</v>
      </c>
      <c r="K19" s="2">
        <f t="shared" si="6"/>
        <v>2.0942408376963351</v>
      </c>
      <c r="L19" s="2" t="str">
        <f t="shared" si="6"/>
        <v>NA</v>
      </c>
      <c r="M19" s="23">
        <f>SUMIFS(B14:L14,B14:L14,"&lt;&gt;NA",$B$16:$L$16,"&lt;&gt;NA")*100/SUMIFS($B$16:$L$16,B14:L14,"&lt;&gt;NA",$B$16:$L$16,"&lt;&gt;NA")</f>
        <v>1.8933059014344951E-2</v>
      </c>
    </row>
    <row r="20" spans="1:13" ht="25.5" x14ac:dyDescent="0.2">
      <c r="A20" s="12" t="s">
        <v>36</v>
      </c>
      <c r="B20" s="2">
        <f t="shared" si="6"/>
        <v>0.13698476744316251</v>
      </c>
      <c r="C20" s="2" t="str">
        <f t="shared" si="6"/>
        <v>NA</v>
      </c>
      <c r="D20" s="2" t="str">
        <f t="shared" si="6"/>
        <v>NA</v>
      </c>
      <c r="E20" s="2" t="str">
        <f t="shared" si="6"/>
        <v>NA</v>
      </c>
      <c r="F20" s="2" t="str">
        <f t="shared" si="6"/>
        <v>NA</v>
      </c>
      <c r="G20" s="2" t="str">
        <f t="shared" si="5"/>
        <v>NA</v>
      </c>
      <c r="H20" s="2">
        <f t="shared" si="6"/>
        <v>986.83191324554616</v>
      </c>
      <c r="I20" s="2" t="str">
        <f t="shared" si="6"/>
        <v>NA</v>
      </c>
      <c r="J20" s="2">
        <f t="shared" si="6"/>
        <v>91.2262156448203</v>
      </c>
      <c r="K20" s="2">
        <f t="shared" si="6"/>
        <v>218.58638743455498</v>
      </c>
      <c r="L20" s="2" t="str">
        <f t="shared" si="6"/>
        <v>NA</v>
      </c>
      <c r="M20" s="23">
        <f>SUMIFS(B15:L15,B15:L15,"&lt;&gt;NA",$B$16:$L$16,"&lt;&gt;NA")*100/SUMIFS($B$16:$L$16,B15:L15,"&lt;&gt;NA",$B$16:$L$16,"&lt;&gt;NA")</f>
        <v>1.2395585107627016</v>
      </c>
    </row>
    <row r="21" spans="1:13" ht="22.5" x14ac:dyDescent="0.2">
      <c r="A21" s="7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12" t="s">
        <v>11</v>
      </c>
      <c r="B22" s="13">
        <v>0</v>
      </c>
      <c r="C22" s="13">
        <v>0</v>
      </c>
      <c r="D22" s="13">
        <v>0</v>
      </c>
      <c r="E22" s="13" t="s">
        <v>4</v>
      </c>
      <c r="F22" s="13" t="s">
        <v>4</v>
      </c>
      <c r="G22" s="13" t="s">
        <v>4</v>
      </c>
      <c r="H22" s="13">
        <v>0</v>
      </c>
      <c r="I22" s="13">
        <v>0</v>
      </c>
      <c r="J22" s="13">
        <v>1</v>
      </c>
      <c r="K22" s="13">
        <v>0</v>
      </c>
      <c r="L22" s="13">
        <v>20</v>
      </c>
      <c r="M22" s="22">
        <f>SUMIFS(B22:L22,B22:L22,"&lt;&gt;NA",$B$26:$L$26,"&lt;&gt;NA")</f>
        <v>21</v>
      </c>
    </row>
    <row r="23" spans="1:13" x14ac:dyDescent="0.2">
      <c r="A23" s="12" t="s">
        <v>12</v>
      </c>
      <c r="B23" s="13">
        <v>13</v>
      </c>
      <c r="C23" s="13">
        <v>3</v>
      </c>
      <c r="D23" s="13">
        <v>0</v>
      </c>
      <c r="E23" s="13" t="s">
        <v>4</v>
      </c>
      <c r="F23" s="13" t="s">
        <v>4</v>
      </c>
      <c r="G23" s="13" t="s">
        <v>4</v>
      </c>
      <c r="H23" s="13">
        <v>2</v>
      </c>
      <c r="I23" s="13">
        <v>0</v>
      </c>
      <c r="J23" s="13">
        <v>0</v>
      </c>
      <c r="K23" s="13">
        <v>4</v>
      </c>
      <c r="L23" s="13">
        <v>9</v>
      </c>
      <c r="M23" s="22">
        <f>SUMIFS(B23:L23,B23:L23,"&lt;&gt;NA",$B$26:$L$26,"&lt;&gt;NA")</f>
        <v>31</v>
      </c>
    </row>
    <row r="24" spans="1:13" x14ac:dyDescent="0.2">
      <c r="A24" s="12" t="s">
        <v>13</v>
      </c>
      <c r="B24" s="13">
        <v>3</v>
      </c>
      <c r="C24" s="13">
        <v>1</v>
      </c>
      <c r="D24" s="13">
        <v>0</v>
      </c>
      <c r="E24" s="13" t="s">
        <v>4</v>
      </c>
      <c r="F24" s="13" t="s">
        <v>4</v>
      </c>
      <c r="G24" s="13" t="s">
        <v>4</v>
      </c>
      <c r="H24" s="13">
        <v>0</v>
      </c>
      <c r="I24" s="13">
        <v>0</v>
      </c>
      <c r="J24" s="13">
        <v>0</v>
      </c>
      <c r="K24" s="13">
        <v>0</v>
      </c>
      <c r="L24" s="13">
        <v>3</v>
      </c>
      <c r="M24" s="22">
        <f>SUMIFS(B24:L24,B24:L24,"&lt;&gt;NA",$B$26:$L$26,"&lt;&gt;NA")</f>
        <v>7</v>
      </c>
    </row>
    <row r="25" spans="1:13" x14ac:dyDescent="0.2">
      <c r="A25" s="12" t="s">
        <v>14</v>
      </c>
      <c r="B25" s="13">
        <v>11</v>
      </c>
      <c r="C25" s="13">
        <v>4</v>
      </c>
      <c r="D25" s="13">
        <v>0</v>
      </c>
      <c r="E25" s="13" t="s">
        <v>4</v>
      </c>
      <c r="F25" s="13" t="s">
        <v>4</v>
      </c>
      <c r="G25" s="13" t="s">
        <v>4</v>
      </c>
      <c r="H25" s="13">
        <v>3</v>
      </c>
      <c r="I25" s="13">
        <v>0</v>
      </c>
      <c r="J25" s="13">
        <v>0</v>
      </c>
      <c r="K25" s="13">
        <v>2</v>
      </c>
      <c r="L25" s="13">
        <v>12</v>
      </c>
      <c r="M25" s="22">
        <f>SUMIFS(B25:L25,B25:L25,"&lt;&gt;NA",$B$26:$L$26,"&lt;&gt;NA")</f>
        <v>32</v>
      </c>
    </row>
    <row r="26" spans="1:13" x14ac:dyDescent="0.2">
      <c r="A26" s="12" t="s">
        <v>15</v>
      </c>
      <c r="B26" s="13">
        <v>174</v>
      </c>
      <c r="C26" s="13">
        <v>202</v>
      </c>
      <c r="D26" s="13">
        <v>9.85</v>
      </c>
      <c r="E26" s="13" t="s">
        <v>4</v>
      </c>
      <c r="F26" s="13" t="s">
        <v>4</v>
      </c>
      <c r="G26" s="13" t="s">
        <v>4</v>
      </c>
      <c r="H26" s="13">
        <v>161</v>
      </c>
      <c r="I26" s="13">
        <v>7</v>
      </c>
      <c r="J26" s="13">
        <v>95</v>
      </c>
      <c r="K26" s="13">
        <v>315</v>
      </c>
      <c r="L26" s="13">
        <v>3734</v>
      </c>
      <c r="M26" s="22">
        <f>SUMIFS(B26:L26,B25:L25,"&lt;&gt;NA",$B$25:$L$25,"&lt;&gt;NA")</f>
        <v>4697.8500000000004</v>
      </c>
    </row>
    <row r="27" spans="1:13" ht="16.899999999999999" customHeight="1" x14ac:dyDescent="0.2">
      <c r="A27" s="12" t="s">
        <v>37</v>
      </c>
      <c r="B27" s="2">
        <f>IF(OR(OR(B22="",B22="NA"),OR(B$26="",B$26="NA")),"NA",B22*100/B$26)</f>
        <v>0</v>
      </c>
      <c r="C27" s="2">
        <f t="shared" ref="C27:L30" si="7">IF(OR(OR(C22="",C22="NA"),OR(C$26="",C$26="NA")),"NA",C22*100/C$26)</f>
        <v>0</v>
      </c>
      <c r="D27" s="2">
        <f t="shared" si="7"/>
        <v>0</v>
      </c>
      <c r="E27" s="2" t="str">
        <f t="shared" si="7"/>
        <v>NA</v>
      </c>
      <c r="F27" s="2" t="str">
        <f t="shared" si="7"/>
        <v>NA</v>
      </c>
      <c r="G27" s="2" t="str">
        <f t="shared" ref="G27:G30" si="8">IF(OR(OR(G22="",G22="NA"),OR(G$26="",G$26="NA")),"NA",G22*100/G$26)</f>
        <v>NA</v>
      </c>
      <c r="H27" s="2">
        <f t="shared" si="7"/>
        <v>0</v>
      </c>
      <c r="I27" s="2">
        <f t="shared" si="7"/>
        <v>0</v>
      </c>
      <c r="J27" s="2">
        <f t="shared" si="7"/>
        <v>1.0526315789473684</v>
      </c>
      <c r="K27" s="2">
        <f t="shared" si="7"/>
        <v>0</v>
      </c>
      <c r="L27" s="2">
        <f t="shared" si="7"/>
        <v>0.53561863952865563</v>
      </c>
      <c r="M27" s="23">
        <f>SUMIFS(B22:L22,B22:L22,"&lt;&gt;NA",$B$26:$L$26,"&lt;&gt;NA")*100/SUMIFS($B$26:$L$26,B22:L22,"&lt;&gt;NA",$B$26:$L$26,"&lt;&gt;NA")</f>
        <v>0.44701299530636351</v>
      </c>
    </row>
    <row r="28" spans="1:13" ht="25.5" x14ac:dyDescent="0.2">
      <c r="A28" s="12" t="s">
        <v>38</v>
      </c>
      <c r="B28" s="2">
        <f t="shared" ref="B28:L30" si="9">IF(OR(OR(B23="",B23="NA"),OR(B$26="",B$26="NA")),"NA",B23*100/B$26)</f>
        <v>7.4712643678160919</v>
      </c>
      <c r="C28" s="2">
        <f t="shared" si="9"/>
        <v>1.4851485148514851</v>
      </c>
      <c r="D28" s="2">
        <f t="shared" si="9"/>
        <v>0</v>
      </c>
      <c r="E28" s="2" t="str">
        <f t="shared" si="9"/>
        <v>NA</v>
      </c>
      <c r="F28" s="2" t="str">
        <f t="shared" si="9"/>
        <v>NA</v>
      </c>
      <c r="G28" s="2" t="str">
        <f t="shared" si="8"/>
        <v>NA</v>
      </c>
      <c r="H28" s="2">
        <f t="shared" si="9"/>
        <v>1.2422360248447204</v>
      </c>
      <c r="I28" s="2">
        <f t="shared" si="9"/>
        <v>0</v>
      </c>
      <c r="J28" s="2">
        <f t="shared" si="9"/>
        <v>0</v>
      </c>
      <c r="K28" s="2">
        <f t="shared" si="9"/>
        <v>1.2698412698412698</v>
      </c>
      <c r="L28" s="2">
        <f t="shared" si="9"/>
        <v>0.24102838778789501</v>
      </c>
      <c r="M28" s="23">
        <f>SUMIFS(B23:L23,B23:L23,"&lt;&gt;NA",$B$26:$L$26,"&lt;&gt;NA")*100/SUMIFS($B$26:$L$26,B23:L23,"&lt;&gt;NA",$B$26:$L$26,"&lt;&gt;NA")</f>
        <v>0.6598763264046319</v>
      </c>
    </row>
    <row r="29" spans="1:13" x14ac:dyDescent="0.2">
      <c r="A29" s="12" t="s">
        <v>39</v>
      </c>
      <c r="B29" s="2">
        <f t="shared" si="9"/>
        <v>1.7241379310344827</v>
      </c>
      <c r="C29" s="2">
        <f t="shared" si="7"/>
        <v>0.49504950495049505</v>
      </c>
      <c r="D29" s="2">
        <f t="shared" si="7"/>
        <v>0</v>
      </c>
      <c r="E29" s="2" t="str">
        <f t="shared" si="7"/>
        <v>NA</v>
      </c>
      <c r="F29" s="2" t="str">
        <f t="shared" si="7"/>
        <v>NA</v>
      </c>
      <c r="G29" s="2" t="str">
        <f t="shared" si="8"/>
        <v>NA</v>
      </c>
      <c r="H29" s="2">
        <f t="shared" si="7"/>
        <v>0</v>
      </c>
      <c r="I29" s="2">
        <f t="shared" si="7"/>
        <v>0</v>
      </c>
      <c r="J29" s="2">
        <f t="shared" si="7"/>
        <v>0</v>
      </c>
      <c r="K29" s="2">
        <f t="shared" si="7"/>
        <v>0</v>
      </c>
      <c r="L29" s="2">
        <f t="shared" si="7"/>
        <v>8.0342795929298341E-2</v>
      </c>
      <c r="M29" s="23">
        <f>SUMIFS(B24:L24,B24:L24,"&lt;&gt;NA",$B$26:$L$26,"&lt;&gt;NA")*100/SUMIFS($B$26:$L$26,B24:L24,"&lt;&gt;NA",$B$26:$L$26,"&lt;&gt;NA")</f>
        <v>0.14900433176878783</v>
      </c>
    </row>
    <row r="30" spans="1:13" ht="25.5" x14ac:dyDescent="0.2">
      <c r="A30" s="12" t="s">
        <v>40</v>
      </c>
      <c r="B30" s="2">
        <f t="shared" si="9"/>
        <v>6.3218390804597702</v>
      </c>
      <c r="C30" s="2">
        <f t="shared" si="7"/>
        <v>1.9801980198019802</v>
      </c>
      <c r="D30" s="2">
        <f t="shared" si="7"/>
        <v>0</v>
      </c>
      <c r="E30" s="2" t="str">
        <f t="shared" si="7"/>
        <v>NA</v>
      </c>
      <c r="F30" s="2" t="str">
        <f t="shared" si="7"/>
        <v>NA</v>
      </c>
      <c r="G30" s="2" t="str">
        <f t="shared" si="8"/>
        <v>NA</v>
      </c>
      <c r="H30" s="2">
        <f t="shared" si="7"/>
        <v>1.8633540372670807</v>
      </c>
      <c r="I30" s="2">
        <f t="shared" si="7"/>
        <v>0</v>
      </c>
      <c r="J30" s="2">
        <f t="shared" si="7"/>
        <v>0</v>
      </c>
      <c r="K30" s="2">
        <f t="shared" si="7"/>
        <v>0.63492063492063489</v>
      </c>
      <c r="L30" s="2">
        <f t="shared" si="7"/>
        <v>0.32137118371719336</v>
      </c>
      <c r="M30" s="23">
        <f>SUMIFS(B25:L25,B25:L25,"&lt;&gt;NA",$B$26:$L$26,"&lt;&gt;NA")*100/SUMIFS($B$26:$L$26,B25:L25,"&lt;&gt;NA",$B$26:$L$26,"&lt;&gt;NA")</f>
        <v>0.68116265951445865</v>
      </c>
    </row>
    <row r="31" spans="1:13" ht="22.5" x14ac:dyDescent="0.2">
      <c r="A31" s="7"/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">
      <c r="A32" s="12" t="s">
        <v>16</v>
      </c>
      <c r="B32" s="13">
        <v>1</v>
      </c>
      <c r="C32" s="13">
        <v>0</v>
      </c>
      <c r="D32" s="13">
        <v>0</v>
      </c>
      <c r="E32" s="13" t="s">
        <v>4</v>
      </c>
      <c r="F32" s="13" t="s">
        <v>4</v>
      </c>
      <c r="G32" s="13" t="s">
        <v>4</v>
      </c>
      <c r="H32" s="13">
        <v>0</v>
      </c>
      <c r="I32" s="13">
        <v>0</v>
      </c>
      <c r="J32" s="13">
        <v>0</v>
      </c>
      <c r="K32" s="13">
        <v>0</v>
      </c>
      <c r="L32" s="13">
        <v>2</v>
      </c>
      <c r="M32" s="22">
        <f>SUMIFS(B32:L32,B32:L32,"&lt;&gt;NA",$B$34:$L$34,"&lt;&gt;NA")</f>
        <v>3</v>
      </c>
    </row>
    <row r="33" spans="1:13" ht="34.15" customHeight="1" x14ac:dyDescent="0.2">
      <c r="A33" s="12" t="s">
        <v>17</v>
      </c>
      <c r="B33" s="13">
        <v>0</v>
      </c>
      <c r="C33" s="13">
        <v>0</v>
      </c>
      <c r="D33" s="13">
        <v>0</v>
      </c>
      <c r="E33" s="13" t="s">
        <v>4</v>
      </c>
      <c r="F33" s="13" t="s">
        <v>4</v>
      </c>
      <c r="G33" s="13" t="s">
        <v>4</v>
      </c>
      <c r="H33" s="13">
        <v>0</v>
      </c>
      <c r="I33" s="13">
        <v>0</v>
      </c>
      <c r="J33" s="13">
        <v>0</v>
      </c>
      <c r="K33" s="13">
        <v>3</v>
      </c>
      <c r="L33" s="13">
        <v>4</v>
      </c>
      <c r="M33" s="22">
        <f>SUMIFS(B33:L33,B33:L33,"&lt;&gt;NA",$B$34:$L$34,"&lt;&gt;NA")</f>
        <v>7</v>
      </c>
    </row>
    <row r="34" spans="1:13" x14ac:dyDescent="0.2">
      <c r="A34" s="12" t="s">
        <v>18</v>
      </c>
      <c r="B34" s="13">
        <v>295</v>
      </c>
      <c r="C34" s="13">
        <v>258</v>
      </c>
      <c r="D34" s="13">
        <v>25</v>
      </c>
      <c r="E34" s="13" t="s">
        <v>4</v>
      </c>
      <c r="F34" s="13" t="s">
        <v>4</v>
      </c>
      <c r="G34" s="13" t="s">
        <v>4</v>
      </c>
      <c r="H34" s="13">
        <v>18</v>
      </c>
      <c r="I34" s="13">
        <v>7</v>
      </c>
      <c r="J34" s="13">
        <v>206</v>
      </c>
      <c r="K34" s="13">
        <v>195</v>
      </c>
      <c r="L34" s="13">
        <v>1988</v>
      </c>
      <c r="M34" s="22">
        <f>SUMIFS(B34:L34,B33:L33,"&lt;&gt;NA",$B$33:$L$33,"&lt;&gt;NA")</f>
        <v>2992</v>
      </c>
    </row>
    <row r="35" spans="1:13" ht="25.5" x14ac:dyDescent="0.2">
      <c r="A35" s="12" t="s">
        <v>41</v>
      </c>
      <c r="B35" s="2">
        <f>IF(OR(OR(B32="",B32="NA"),OR(B$34="", B$34="NA")),"NA",B32*100/B$34)</f>
        <v>0.33898305084745761</v>
      </c>
      <c r="C35" s="2">
        <f t="shared" ref="C35:L36" si="10">IF(OR(OR(C32="",C32="NA"),OR(C$34="", C$34="NA")),"NA",C32*100/C$34)</f>
        <v>0</v>
      </c>
      <c r="D35" s="2">
        <f t="shared" si="10"/>
        <v>0</v>
      </c>
      <c r="E35" s="2" t="str">
        <f t="shared" si="10"/>
        <v>NA</v>
      </c>
      <c r="F35" s="2" t="str">
        <f>IF(OR(OR(F32="",F32="NA"),OR(F$34="", F$34="NA")),"NA",F32*100/F$34)</f>
        <v>NA</v>
      </c>
      <c r="G35" s="2" t="str">
        <f>IF(OR(OR(G32="",G32="NA"),OR(G$34="", G$34="NA")),"NA",G32*100/G$34)</f>
        <v>NA</v>
      </c>
      <c r="H35" s="2">
        <f t="shared" si="10"/>
        <v>0</v>
      </c>
      <c r="I35" s="2">
        <f t="shared" si="10"/>
        <v>0</v>
      </c>
      <c r="J35" s="2">
        <f t="shared" si="10"/>
        <v>0</v>
      </c>
      <c r="K35" s="2">
        <f t="shared" si="10"/>
        <v>0</v>
      </c>
      <c r="L35" s="2">
        <f t="shared" si="10"/>
        <v>0.1006036217303823</v>
      </c>
      <c r="M35" s="23">
        <f>SUMIFS(B32:L32,B32:L32,"&lt;&gt;NA",$B$34:$L$34,"&lt;&gt;NA")*100/SUMIFS($B$34:$L$34,B32:L32,"&lt;&gt;NA",$B$34:$L$34,"&lt;&gt;NA")</f>
        <v>0.10026737967914438</v>
      </c>
    </row>
    <row r="36" spans="1:13" ht="25.5" x14ac:dyDescent="0.2">
      <c r="A36" s="12" t="s">
        <v>42</v>
      </c>
      <c r="B36" s="2">
        <f>IF(OR(OR(B33="",B33="NA"),OR(B$34="", B$34="NA")),"NA",B33*100/B$34)</f>
        <v>0</v>
      </c>
      <c r="C36" s="2">
        <f t="shared" si="10"/>
        <v>0</v>
      </c>
      <c r="D36" s="2">
        <f t="shared" si="10"/>
        <v>0</v>
      </c>
      <c r="E36" s="2" t="str">
        <f t="shared" si="10"/>
        <v>NA</v>
      </c>
      <c r="F36" s="2" t="str">
        <f>IF(OR(OR(F33="",F33="NA"),OR(F$34="", F$34="NA")),"NA",F33*100/F$34)</f>
        <v>NA</v>
      </c>
      <c r="G36" s="2" t="str">
        <f>IF(OR(OR(G33="",G33="NA"),OR(G$34="", G$34="NA")),"NA",G33*100/G$34)</f>
        <v>NA</v>
      </c>
      <c r="H36" s="2">
        <f t="shared" si="10"/>
        <v>0</v>
      </c>
      <c r="I36" s="2">
        <f t="shared" si="10"/>
        <v>0</v>
      </c>
      <c r="J36" s="2">
        <f t="shared" si="10"/>
        <v>0</v>
      </c>
      <c r="K36" s="2">
        <f t="shared" si="10"/>
        <v>1.5384615384615385</v>
      </c>
      <c r="L36" s="2">
        <f t="shared" si="10"/>
        <v>0.2012072434607646</v>
      </c>
      <c r="M36" s="23">
        <f>SUMIFS(B33:L33,B33:L33,"&lt;&gt;NA",$B$34:$L$34,"&lt;&gt;NA")*100/SUMIFS($B$34:$L$34,B33:L33,"&lt;&gt;NA",$B$34:$L$34,"&lt;&gt;NA")</f>
        <v>0.23395721925133689</v>
      </c>
    </row>
  </sheetData>
  <dataValidations count="1">
    <dataValidation type="list" allowBlank="1" showInputMessage="1" showErrorMessage="1" sqref="F1" xr:uid="{1C59B5D3-5D7A-4694-BEC2-9EECC7BDB830}">
      <formula1>"Australia,Brazil,Canada,Denmark,Ireland,Mexico,Netherlands,New Zealand,Norway,UK,USA"</formula1>
    </dataValidation>
  </dataValidations>
  <pageMargins left="0.511811024" right="0.511811024" top="0.78740157499999996" bottom="0.78740157499999996" header="0.31496062000000002" footer="0.31496062000000002"/>
  <pageSetup paperSize="0" scale="58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6"/>
  <sheetViews>
    <sheetView zoomScaleNormal="100" workbookViewId="0">
      <pane ySplit="1" topLeftCell="A2" activePane="bottomLeft" state="frozen"/>
      <selection activeCell="M28" sqref="M28"/>
      <selection pane="bottomLeft" activeCell="M28" sqref="M28"/>
    </sheetView>
  </sheetViews>
  <sheetFormatPr defaultColWidth="8.85546875" defaultRowHeight="14.25" x14ac:dyDescent="0.2"/>
  <cols>
    <col min="1" max="1" width="32.7109375" style="5" bestFit="1" customWidth="1"/>
    <col min="2" max="12" width="16.7109375" style="5" customWidth="1"/>
    <col min="13" max="13" width="24.7109375" style="5" bestFit="1" customWidth="1"/>
    <col min="14" max="16384" width="8.85546875" style="11"/>
  </cols>
  <sheetData>
    <row r="1" spans="1:13" ht="22.5" x14ac:dyDescent="0.2">
      <c r="A1" s="7">
        <v>2010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47</v>
      </c>
      <c r="G1" s="8" t="s">
        <v>26</v>
      </c>
      <c r="H1" s="8" t="s">
        <v>23</v>
      </c>
      <c r="I1" s="8" t="s">
        <v>24</v>
      </c>
      <c r="J1" s="8" t="s">
        <v>25</v>
      </c>
      <c r="K1" s="8" t="s">
        <v>27</v>
      </c>
      <c r="L1" s="8" t="s">
        <v>28</v>
      </c>
      <c r="M1" s="8" t="s">
        <v>52</v>
      </c>
    </row>
    <row r="2" spans="1:13" x14ac:dyDescent="0.2">
      <c r="A2" s="12" t="s">
        <v>0</v>
      </c>
      <c r="B2" s="13">
        <v>0</v>
      </c>
      <c r="C2" s="13">
        <v>2</v>
      </c>
      <c r="D2" s="13">
        <v>0</v>
      </c>
      <c r="E2" s="13" t="s">
        <v>4</v>
      </c>
      <c r="F2" s="13" t="s">
        <v>4</v>
      </c>
      <c r="G2" s="13">
        <v>0</v>
      </c>
      <c r="H2" s="13">
        <v>0</v>
      </c>
      <c r="I2" s="13" t="s">
        <v>4</v>
      </c>
      <c r="J2" s="13">
        <v>0</v>
      </c>
      <c r="K2" s="13">
        <v>0</v>
      </c>
      <c r="L2" s="13">
        <v>12</v>
      </c>
      <c r="M2" s="22">
        <f>SUMIFS(B2:L2,B2:L2,"&lt;&gt;NA",$B$6:$L$6,"&lt;&gt;NA")</f>
        <v>14</v>
      </c>
    </row>
    <row r="3" spans="1:13" x14ac:dyDescent="0.2">
      <c r="A3" s="12" t="s">
        <v>1</v>
      </c>
      <c r="B3" s="13">
        <v>9</v>
      </c>
      <c r="C3" s="13">
        <v>12</v>
      </c>
      <c r="D3" s="13">
        <v>2</v>
      </c>
      <c r="E3" s="13" t="s">
        <v>4</v>
      </c>
      <c r="F3" s="13" t="s">
        <v>4</v>
      </c>
      <c r="G3" s="13">
        <v>16</v>
      </c>
      <c r="H3" s="13">
        <v>3</v>
      </c>
      <c r="I3" s="13" t="s">
        <v>4</v>
      </c>
      <c r="J3" s="13">
        <v>27</v>
      </c>
      <c r="K3" s="13">
        <v>44</v>
      </c>
      <c r="L3" s="13">
        <v>78</v>
      </c>
      <c r="M3" s="22">
        <f>SUMIFS(B3:L3,B3:L3,"&lt;&gt;NA",$B$6:$L$6,"&lt;&gt;NA")</f>
        <v>191</v>
      </c>
    </row>
    <row r="4" spans="1:13" x14ac:dyDescent="0.2">
      <c r="A4" s="12" t="s">
        <v>2</v>
      </c>
      <c r="B4" s="13">
        <v>50</v>
      </c>
      <c r="C4" s="13">
        <v>34</v>
      </c>
      <c r="D4" s="13">
        <v>14</v>
      </c>
      <c r="E4" s="13" t="s">
        <v>4</v>
      </c>
      <c r="F4" s="13" t="s">
        <v>4</v>
      </c>
      <c r="G4" s="13">
        <v>81</v>
      </c>
      <c r="H4" s="13">
        <v>27</v>
      </c>
      <c r="I4" s="13" t="s">
        <v>4</v>
      </c>
      <c r="J4" s="13">
        <v>42</v>
      </c>
      <c r="K4" s="13">
        <v>100</v>
      </c>
      <c r="L4" s="13">
        <v>98</v>
      </c>
      <c r="M4" s="22">
        <f>SUMIFS(B4:L4,B4:L4,"&lt;&gt;NA",$B$6:$L$6,"&lt;&gt;NA")</f>
        <v>446</v>
      </c>
    </row>
    <row r="5" spans="1:13" x14ac:dyDescent="0.2">
      <c r="A5" s="12" t="s">
        <v>3</v>
      </c>
      <c r="B5" s="13">
        <v>33</v>
      </c>
      <c r="C5" s="13">
        <v>1</v>
      </c>
      <c r="D5" s="13">
        <v>5</v>
      </c>
      <c r="E5" s="13" t="s">
        <v>4</v>
      </c>
      <c r="F5" s="13" t="s">
        <v>4</v>
      </c>
      <c r="G5" s="13">
        <v>57</v>
      </c>
      <c r="H5" s="13">
        <v>11</v>
      </c>
      <c r="I5" s="13" t="s">
        <v>4</v>
      </c>
      <c r="J5" s="13">
        <v>77</v>
      </c>
      <c r="K5" s="13" t="s">
        <v>4</v>
      </c>
      <c r="L5" s="13">
        <v>36</v>
      </c>
      <c r="M5" s="22">
        <f>SUMIFS(B5:L5,B5:L5,"&lt;&gt;NA",$B$6:$L$6,"&lt;&gt;NA")</f>
        <v>220</v>
      </c>
    </row>
    <row r="6" spans="1:13" x14ac:dyDescent="0.2">
      <c r="A6" s="12" t="s">
        <v>5</v>
      </c>
      <c r="B6" s="13">
        <v>13548313</v>
      </c>
      <c r="C6" s="13">
        <v>55116978</v>
      </c>
      <c r="D6" s="13">
        <v>3785258</v>
      </c>
      <c r="E6" s="13" t="s">
        <v>4</v>
      </c>
      <c r="F6" s="13" t="s">
        <v>4</v>
      </c>
      <c r="G6" s="13">
        <v>145459954</v>
      </c>
      <c r="H6" s="13">
        <v>6712563</v>
      </c>
      <c r="I6" s="13" t="s">
        <v>4</v>
      </c>
      <c r="J6" s="13">
        <v>41050555</v>
      </c>
      <c r="K6" s="13">
        <v>54531528</v>
      </c>
      <c r="L6" s="13">
        <v>194487878</v>
      </c>
      <c r="M6" s="23">
        <f>SUMIFS(B6:L6,B6:L6,"&lt;&gt;NA",$B$5:$L$5,"&lt;&gt;NA")</f>
        <v>460161499</v>
      </c>
    </row>
    <row r="7" spans="1:13" x14ac:dyDescent="0.2">
      <c r="A7" s="12" t="s">
        <v>29</v>
      </c>
      <c r="B7" s="2">
        <f>IF(OR(OR(B2="",B2="NA"), OR(B$6="",B$6="NA")),"NA",B2*1000000/B$6)</f>
        <v>0</v>
      </c>
      <c r="C7" s="2">
        <f t="shared" ref="C7:L10" si="0">IF(OR(OR(C2="",C2="NA"), OR(C$6="",C$6="NA")),"NA",C2*1000000/C$6)</f>
        <v>3.6286459682169078E-2</v>
      </c>
      <c r="D7" s="2">
        <f t="shared" si="0"/>
        <v>0</v>
      </c>
      <c r="E7" s="2" t="str">
        <f t="shared" si="0"/>
        <v>NA</v>
      </c>
      <c r="F7" s="2" t="str">
        <f t="shared" si="0"/>
        <v>NA</v>
      </c>
      <c r="G7" s="2">
        <f t="shared" ref="G7:G10" si="1">IF(OR(OR(G2="",G2="NA"), OR(G$6="",G$6="NA")),"NA",G2*1000000/G$6)</f>
        <v>0</v>
      </c>
      <c r="H7" s="2">
        <f t="shared" si="0"/>
        <v>0</v>
      </c>
      <c r="I7" s="2" t="str">
        <f t="shared" si="0"/>
        <v>NA</v>
      </c>
      <c r="J7" s="2">
        <f t="shared" si="0"/>
        <v>0</v>
      </c>
      <c r="K7" s="2">
        <f t="shared" si="0"/>
        <v>0</v>
      </c>
      <c r="L7" s="2">
        <f t="shared" si="0"/>
        <v>6.1700503514157318E-2</v>
      </c>
      <c r="M7" s="23">
        <f>SUMIFS(B2:L2,B2:L2,"&lt;&gt;NA",$B$6:$L$6,"&lt;&gt;NA")*1000000/SUMIFS($B$6:$L$6,B2:L2,"&lt;&gt;NA",$B$6:$L$6,"&lt;&gt;NA")</f>
        <v>2.7200679367276527E-2</v>
      </c>
    </row>
    <row r="8" spans="1:13" x14ac:dyDescent="0.2">
      <c r="A8" s="12" t="s">
        <v>30</v>
      </c>
      <c r="B8" s="2">
        <f t="shared" ref="B8:L10" si="2">IF(OR(OR(B3="",B3="NA"), OR(B$6="",B$6="NA")),"NA",B3*1000000/B$6)</f>
        <v>0.66428934731578759</v>
      </c>
      <c r="C8" s="2">
        <f t="shared" si="2"/>
        <v>0.21771875809301447</v>
      </c>
      <c r="D8" s="2">
        <f t="shared" si="2"/>
        <v>0.52836556979735594</v>
      </c>
      <c r="E8" s="2" t="str">
        <f t="shared" si="2"/>
        <v>NA</v>
      </c>
      <c r="F8" s="2" t="str">
        <f t="shared" si="0"/>
        <v>NA</v>
      </c>
      <c r="G8" s="2">
        <f t="shared" si="1"/>
        <v>0.10999590993958379</v>
      </c>
      <c r="H8" s="2">
        <f t="shared" si="2"/>
        <v>0.44692317971540824</v>
      </c>
      <c r="I8" s="2" t="str">
        <f t="shared" si="2"/>
        <v>NA</v>
      </c>
      <c r="J8" s="2">
        <f t="shared" si="2"/>
        <v>0.6577255776444435</v>
      </c>
      <c r="K8" s="2">
        <f t="shared" si="2"/>
        <v>0.80687267739866009</v>
      </c>
      <c r="L8" s="2">
        <f t="shared" si="2"/>
        <v>0.40105327284202258</v>
      </c>
      <c r="M8" s="23">
        <f>SUMIFS(B3:L3,B3:L3,"&lt;&gt;NA",$B$6:$L$6,"&lt;&gt;NA")*1000000/SUMIFS($B$6:$L$6,B3:L3,"&lt;&gt;NA",$B$6:$L$6,"&lt;&gt;NA")</f>
        <v>0.37109498279641545</v>
      </c>
    </row>
    <row r="9" spans="1:13" ht="25.5" x14ac:dyDescent="0.2">
      <c r="A9" s="12" t="s">
        <v>31</v>
      </c>
      <c r="B9" s="2">
        <f t="shared" si="2"/>
        <v>3.6904963739765977</v>
      </c>
      <c r="C9" s="2">
        <f t="shared" si="2"/>
        <v>0.61686981459687429</v>
      </c>
      <c r="D9" s="2">
        <f t="shared" si="2"/>
        <v>3.6985589885814916</v>
      </c>
      <c r="E9" s="2" t="str">
        <f t="shared" si="2"/>
        <v>NA</v>
      </c>
      <c r="F9" s="2" t="str">
        <f t="shared" si="0"/>
        <v>NA</v>
      </c>
      <c r="G9" s="2">
        <f t="shared" si="1"/>
        <v>0.55685429406914289</v>
      </c>
      <c r="H9" s="2">
        <f t="shared" si="2"/>
        <v>4.0223086174386742</v>
      </c>
      <c r="I9" s="2" t="str">
        <f t="shared" si="2"/>
        <v>NA</v>
      </c>
      <c r="J9" s="2">
        <f t="shared" si="2"/>
        <v>1.023128676335801</v>
      </c>
      <c r="K9" s="2">
        <f t="shared" si="2"/>
        <v>1.8338015395424092</v>
      </c>
      <c r="L9" s="2">
        <f t="shared" si="2"/>
        <v>0.50388744536561814</v>
      </c>
      <c r="M9" s="23">
        <f>SUMIFS(B4:L4,B4:L4,"&lt;&gt;NA",$B$6:$L$6,"&lt;&gt;NA")*1000000/SUMIFS($B$6:$L$6,B4:L4,"&lt;&gt;NA",$B$6:$L$6,"&lt;&gt;NA")</f>
        <v>0.86653592841466642</v>
      </c>
    </row>
    <row r="10" spans="1:13" ht="25.5" x14ac:dyDescent="0.2">
      <c r="A10" s="12" t="s">
        <v>32</v>
      </c>
      <c r="B10" s="2">
        <f t="shared" si="2"/>
        <v>2.4357276068245546</v>
      </c>
      <c r="C10" s="2">
        <f t="shared" si="2"/>
        <v>1.8143229841084539E-2</v>
      </c>
      <c r="D10" s="2">
        <f t="shared" si="2"/>
        <v>1.3209139244933898</v>
      </c>
      <c r="E10" s="2" t="str">
        <f t="shared" si="2"/>
        <v>NA</v>
      </c>
      <c r="F10" s="2" t="str">
        <f t="shared" si="0"/>
        <v>NA</v>
      </c>
      <c r="G10" s="2">
        <f t="shared" si="1"/>
        <v>0.39186042915976721</v>
      </c>
      <c r="H10" s="2">
        <f t="shared" si="2"/>
        <v>1.6387183256231637</v>
      </c>
      <c r="I10" s="2" t="str">
        <f t="shared" si="2"/>
        <v>NA</v>
      </c>
      <c r="J10" s="2">
        <f t="shared" si="2"/>
        <v>1.8757359066156354</v>
      </c>
      <c r="K10" s="2" t="str">
        <f t="shared" si="2"/>
        <v>NA</v>
      </c>
      <c r="L10" s="2">
        <f t="shared" si="2"/>
        <v>0.18510151054247195</v>
      </c>
      <c r="M10" s="23">
        <f>SUMIFS(B5:L5,B5:L5,"&lt;&gt;NA",$B$6:$L$6,"&lt;&gt;NA")*1000000/SUMIFS($B$6:$L$6,B5:L5,"&lt;&gt;NA",$B$6:$L$6,"&lt;&gt;NA")</f>
        <v>0.47809301838179208</v>
      </c>
    </row>
    <row r="11" spans="1:13" ht="22.5" x14ac:dyDescent="0.2">
      <c r="A11" s="7"/>
      <c r="B11" s="10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12" t="s">
        <v>6</v>
      </c>
      <c r="B12" s="13">
        <v>3</v>
      </c>
      <c r="C12" s="13" t="s">
        <v>4</v>
      </c>
      <c r="D12" s="13">
        <v>1</v>
      </c>
      <c r="E12" s="13" t="s">
        <v>4</v>
      </c>
      <c r="F12" s="13" t="s">
        <v>4</v>
      </c>
      <c r="G12" s="13">
        <v>0</v>
      </c>
      <c r="H12" s="13">
        <v>1</v>
      </c>
      <c r="I12" s="13" t="s">
        <v>4</v>
      </c>
      <c r="J12" s="13">
        <v>4</v>
      </c>
      <c r="K12" s="13">
        <v>4</v>
      </c>
      <c r="L12" s="13" t="s">
        <v>4</v>
      </c>
      <c r="M12" s="22">
        <f>SUMIFS(B12:L12,B12:L12,"&lt;&gt;NA",$B$16:$L$16,"&lt;&gt;NA")</f>
        <v>13</v>
      </c>
    </row>
    <row r="13" spans="1:13" x14ac:dyDescent="0.2">
      <c r="A13" s="12" t="s">
        <v>7</v>
      </c>
      <c r="B13" s="2">
        <v>76939</v>
      </c>
      <c r="C13" s="2" t="s">
        <v>4</v>
      </c>
      <c r="D13" s="2">
        <v>524</v>
      </c>
      <c r="E13" s="2" t="s">
        <v>4</v>
      </c>
      <c r="F13" s="2" t="s">
        <v>4</v>
      </c>
      <c r="G13" s="2">
        <v>0</v>
      </c>
      <c r="H13" s="2">
        <v>5602</v>
      </c>
      <c r="I13" s="2" t="s">
        <v>4</v>
      </c>
      <c r="J13" s="2">
        <v>5015</v>
      </c>
      <c r="K13" s="2">
        <v>5118</v>
      </c>
      <c r="L13" s="2" t="s">
        <v>4</v>
      </c>
      <c r="M13" s="22">
        <f>SUMIFS(B13:L13,B13:L13,"&lt;&gt;NA",$B$16:$L$16,"&lt;&gt;NA")</f>
        <v>93198</v>
      </c>
    </row>
    <row r="14" spans="1:13" x14ac:dyDescent="0.2">
      <c r="A14" s="12" t="s">
        <v>8</v>
      </c>
      <c r="B14" s="13">
        <v>22</v>
      </c>
      <c r="C14" s="13" t="s">
        <v>4</v>
      </c>
      <c r="D14" s="13">
        <v>2</v>
      </c>
      <c r="E14" s="13" t="s">
        <v>4</v>
      </c>
      <c r="F14" s="13" t="s">
        <v>4</v>
      </c>
      <c r="G14" s="13">
        <v>0</v>
      </c>
      <c r="H14" s="13">
        <v>14</v>
      </c>
      <c r="I14" s="13" t="s">
        <v>4</v>
      </c>
      <c r="J14" s="13">
        <v>8</v>
      </c>
      <c r="K14" s="13">
        <v>13</v>
      </c>
      <c r="L14" s="13" t="s">
        <v>4</v>
      </c>
      <c r="M14" s="22">
        <f>SUMIFS(B14:L14,B14:L14,"&lt;&gt;NA",$B$16:$L$16,"&lt;&gt;NA")</f>
        <v>59</v>
      </c>
    </row>
    <row r="15" spans="1:13" x14ac:dyDescent="0.2">
      <c r="A15" s="12" t="s">
        <v>9</v>
      </c>
      <c r="B15" s="2">
        <v>427</v>
      </c>
      <c r="C15" s="2" t="s">
        <v>4</v>
      </c>
      <c r="D15" s="2">
        <v>8.9600000000000009</v>
      </c>
      <c r="E15" s="2" t="s">
        <v>4</v>
      </c>
      <c r="F15" s="2" t="s">
        <v>4</v>
      </c>
      <c r="G15" s="2">
        <v>0</v>
      </c>
      <c r="H15" s="2">
        <v>552</v>
      </c>
      <c r="I15" s="2" t="s">
        <v>4</v>
      </c>
      <c r="J15" s="2">
        <v>146</v>
      </c>
      <c r="K15" s="2">
        <v>871</v>
      </c>
      <c r="L15" s="2" t="s">
        <v>4</v>
      </c>
      <c r="M15" s="22">
        <f>SUMIFS(B15:L15,B15:L15,"&lt;&gt;NA",$B$16:$L$16,"&lt;&gt;NA")</f>
        <v>2004.96</v>
      </c>
    </row>
    <row r="16" spans="1:13" x14ac:dyDescent="0.2">
      <c r="A16" s="12" t="s">
        <v>10</v>
      </c>
      <c r="B16" s="2">
        <v>284.8</v>
      </c>
      <c r="C16" s="2">
        <v>107.15</v>
      </c>
      <c r="D16" s="2">
        <v>49.2</v>
      </c>
      <c r="E16" s="2" t="s">
        <v>4</v>
      </c>
      <c r="F16" s="2" t="s">
        <v>4</v>
      </c>
      <c r="G16" s="2">
        <v>132</v>
      </c>
      <c r="H16" s="2">
        <v>122.3</v>
      </c>
      <c r="I16" s="2" t="s">
        <v>4</v>
      </c>
      <c r="J16" s="2">
        <v>669</v>
      </c>
      <c r="K16" s="2">
        <v>362.76</v>
      </c>
      <c r="L16" s="2">
        <v>481.67</v>
      </c>
      <c r="M16" s="22">
        <f>SUMIFS(B16:L16,B13:L13,"&lt;&gt;NA")</f>
        <v>1620.06</v>
      </c>
    </row>
    <row r="17" spans="1:13" ht="25.5" x14ac:dyDescent="0.2">
      <c r="A17" s="12" t="s">
        <v>33</v>
      </c>
      <c r="B17" s="2">
        <f>IF(OR(OR(B12="",B12="NA"),OR(B$16="", B$16="NA")),"NA", B12*100/B$16)</f>
        <v>1.0533707865168538</v>
      </c>
      <c r="C17" s="2" t="str">
        <f t="shared" ref="C17:L20" si="3">IF(OR(OR(C12="",C12="NA"),OR(C$16="", C$16="NA")),"NA", C12*100/C$16)</f>
        <v>NA</v>
      </c>
      <c r="D17" s="2">
        <f t="shared" si="3"/>
        <v>2.0325203252032518</v>
      </c>
      <c r="E17" s="2" t="str">
        <f t="shared" si="3"/>
        <v>NA</v>
      </c>
      <c r="F17" s="2" t="str">
        <f t="shared" si="3"/>
        <v>NA</v>
      </c>
      <c r="G17" s="2">
        <f t="shared" ref="G17:G20" si="4">IF(OR(OR(G12="",G12="NA"),OR(G$16="", G$16="NA")),"NA", G12*100/G$16)</f>
        <v>0</v>
      </c>
      <c r="H17" s="2">
        <f t="shared" si="3"/>
        <v>0.81766148814390849</v>
      </c>
      <c r="I17" s="2" t="str">
        <f t="shared" si="3"/>
        <v>NA</v>
      </c>
      <c r="J17" s="2">
        <f t="shared" si="3"/>
        <v>0.59790732436472349</v>
      </c>
      <c r="K17" s="2">
        <f t="shared" si="3"/>
        <v>1.1026574043444701</v>
      </c>
      <c r="L17" s="2" t="str">
        <f t="shared" si="3"/>
        <v>NA</v>
      </c>
      <c r="M17" s="23">
        <f>SUMIFS(B12:L12,B12:L12,"&lt;&gt;NA",$B$16:$L$16,"&lt;&gt;NA")*100/SUMIFS($B$16:$L$16,B12:L12,"&lt;&gt;NA",$B$16:$L$16,"&lt;&gt;NA")</f>
        <v>0.80243941582410527</v>
      </c>
    </row>
    <row r="18" spans="1:13" ht="25.5" x14ac:dyDescent="0.2">
      <c r="A18" s="12" t="s">
        <v>34</v>
      </c>
      <c r="B18" s="2">
        <f t="shared" ref="B18:L20" si="5">IF(OR(OR(B13="",B13="NA"),OR(B$16="", B$16="NA")),"NA", B13*100/B$16)</f>
        <v>27015.098314606741</v>
      </c>
      <c r="C18" s="2" t="str">
        <f t="shared" si="5"/>
        <v>NA</v>
      </c>
      <c r="D18" s="2">
        <f t="shared" si="5"/>
        <v>1065.040650406504</v>
      </c>
      <c r="E18" s="2" t="str">
        <f t="shared" si="5"/>
        <v>NA</v>
      </c>
      <c r="F18" s="2" t="str">
        <f t="shared" si="3"/>
        <v>NA</v>
      </c>
      <c r="G18" s="2">
        <f t="shared" si="4"/>
        <v>0</v>
      </c>
      <c r="H18" s="2">
        <f t="shared" si="5"/>
        <v>4580.5396565821748</v>
      </c>
      <c r="I18" s="2" t="str">
        <f t="shared" si="5"/>
        <v>NA</v>
      </c>
      <c r="J18" s="2">
        <f t="shared" si="5"/>
        <v>749.62630792227208</v>
      </c>
      <c r="K18" s="2">
        <f t="shared" si="5"/>
        <v>1410.8501488587497</v>
      </c>
      <c r="L18" s="2" t="str">
        <f t="shared" si="5"/>
        <v>NA</v>
      </c>
      <c r="M18" s="23">
        <f>SUMIFS(B13:L13,B13:L13,"&lt;&gt;NA",$B$16:$L$16,"&lt;&gt;NA")*100/SUMIFS($B$16:$L$16,B13:L13,"&lt;&gt;NA",$B$16:$L$16,"&lt;&gt;NA")</f>
        <v>5752.7498981519202</v>
      </c>
    </row>
    <row r="19" spans="1:13" ht="25.5" x14ac:dyDescent="0.2">
      <c r="A19" s="12" t="s">
        <v>35</v>
      </c>
      <c r="B19" s="2">
        <f t="shared" si="5"/>
        <v>7.7247191011235952</v>
      </c>
      <c r="C19" s="2" t="str">
        <f t="shared" si="5"/>
        <v>NA</v>
      </c>
      <c r="D19" s="2">
        <f t="shared" si="5"/>
        <v>4.0650406504065035</v>
      </c>
      <c r="E19" s="2" t="str">
        <f t="shared" si="5"/>
        <v>NA</v>
      </c>
      <c r="F19" s="2" t="str">
        <f t="shared" si="3"/>
        <v>NA</v>
      </c>
      <c r="G19" s="2">
        <f t="shared" si="4"/>
        <v>0</v>
      </c>
      <c r="H19" s="2">
        <f t="shared" si="5"/>
        <v>11.447260834014719</v>
      </c>
      <c r="I19" s="2" t="str">
        <f t="shared" si="5"/>
        <v>NA</v>
      </c>
      <c r="J19" s="2">
        <f t="shared" si="5"/>
        <v>1.195814648729447</v>
      </c>
      <c r="K19" s="2">
        <f t="shared" si="5"/>
        <v>3.5836365641195282</v>
      </c>
      <c r="L19" s="2" t="str">
        <f t="shared" si="5"/>
        <v>NA</v>
      </c>
      <c r="M19" s="23">
        <f>SUMIFS(B14:L14,B14:L14,"&lt;&gt;NA",$B$16:$L$16,"&lt;&gt;NA")*100/SUMIFS($B$16:$L$16,B14:L14,"&lt;&gt;NA",$B$16:$L$16,"&lt;&gt;NA")</f>
        <v>3.6418404256632471</v>
      </c>
    </row>
    <row r="20" spans="1:13" ht="25.5" x14ac:dyDescent="0.2">
      <c r="A20" s="12" t="s">
        <v>36</v>
      </c>
      <c r="B20" s="2">
        <f t="shared" si="5"/>
        <v>149.92977528089887</v>
      </c>
      <c r="C20" s="2" t="str">
        <f t="shared" si="5"/>
        <v>NA</v>
      </c>
      <c r="D20" s="2">
        <f t="shared" si="5"/>
        <v>18.211382113821138</v>
      </c>
      <c r="E20" s="2" t="str">
        <f t="shared" si="5"/>
        <v>NA</v>
      </c>
      <c r="F20" s="2" t="str">
        <f t="shared" si="3"/>
        <v>NA</v>
      </c>
      <c r="G20" s="2">
        <f t="shared" si="4"/>
        <v>0</v>
      </c>
      <c r="H20" s="2">
        <f t="shared" si="5"/>
        <v>451.34914145543746</v>
      </c>
      <c r="I20" s="2" t="str">
        <f t="shared" si="5"/>
        <v>NA</v>
      </c>
      <c r="J20" s="2">
        <f t="shared" si="5"/>
        <v>21.823617339312406</v>
      </c>
      <c r="K20" s="2">
        <f t="shared" si="5"/>
        <v>240.1036497960084</v>
      </c>
      <c r="L20" s="2" t="str">
        <f t="shared" si="5"/>
        <v>NA</v>
      </c>
      <c r="M20" s="23">
        <f>SUMIFS(B15:L15,B15:L15,"&lt;&gt;NA",$B$16:$L$16,"&lt;&gt;NA")*100/SUMIFS($B$16:$L$16,B15:L15,"&lt;&gt;NA",$B$16:$L$16,"&lt;&gt;NA")</f>
        <v>123.75837931928447</v>
      </c>
    </row>
    <row r="21" spans="1:13" ht="22.5" x14ac:dyDescent="0.2">
      <c r="A21" s="7"/>
      <c r="B21" s="10"/>
      <c r="C21" s="10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">
      <c r="A22" s="12" t="s">
        <v>11</v>
      </c>
      <c r="B22" s="13">
        <v>0</v>
      </c>
      <c r="C22" s="13">
        <v>0</v>
      </c>
      <c r="D22" s="13">
        <v>0</v>
      </c>
      <c r="E22" s="13" t="s">
        <v>4</v>
      </c>
      <c r="F22" s="13" t="s">
        <v>4</v>
      </c>
      <c r="G22" s="13">
        <v>2</v>
      </c>
      <c r="H22" s="13">
        <v>0</v>
      </c>
      <c r="I22" s="13" t="s">
        <v>4</v>
      </c>
      <c r="J22" s="13">
        <v>0</v>
      </c>
      <c r="K22" s="13">
        <v>0</v>
      </c>
      <c r="L22" s="13">
        <v>7</v>
      </c>
      <c r="M22" s="22">
        <f>SUMIFS(B22:L22,B22:L22,"&lt;&gt;NA",$B$26:$L$26,"&lt;&gt;NA")</f>
        <v>9</v>
      </c>
    </row>
    <row r="23" spans="1:13" x14ac:dyDescent="0.2">
      <c r="A23" s="12" t="s">
        <v>12</v>
      </c>
      <c r="B23" s="13">
        <v>8</v>
      </c>
      <c r="C23" s="13">
        <v>3</v>
      </c>
      <c r="D23" s="13">
        <v>0</v>
      </c>
      <c r="E23" s="13" t="s">
        <v>4</v>
      </c>
      <c r="F23" s="13" t="s">
        <v>4</v>
      </c>
      <c r="G23" s="13">
        <v>22</v>
      </c>
      <c r="H23" s="13" t="s">
        <v>4</v>
      </c>
      <c r="I23" s="13" t="s">
        <v>4</v>
      </c>
      <c r="J23" s="13">
        <v>1</v>
      </c>
      <c r="K23" s="13">
        <v>0</v>
      </c>
      <c r="L23" s="13">
        <v>1</v>
      </c>
      <c r="M23" s="22">
        <f>SUMIFS(B23:L23,B23:L23,"&lt;&gt;NA",$B$26:$L$26,"&lt;&gt;NA")</f>
        <v>35</v>
      </c>
    </row>
    <row r="24" spans="1:13" x14ac:dyDescent="0.2">
      <c r="A24" s="12" t="s">
        <v>13</v>
      </c>
      <c r="B24" s="13">
        <v>0</v>
      </c>
      <c r="C24" s="13">
        <v>0</v>
      </c>
      <c r="D24" s="13">
        <v>0</v>
      </c>
      <c r="E24" s="13" t="s">
        <v>4</v>
      </c>
      <c r="F24" s="13" t="s">
        <v>4</v>
      </c>
      <c r="G24" s="13">
        <v>5</v>
      </c>
      <c r="H24" s="13">
        <v>0</v>
      </c>
      <c r="I24" s="13" t="s">
        <v>4</v>
      </c>
      <c r="J24" s="13">
        <v>0</v>
      </c>
      <c r="K24" s="13">
        <v>0</v>
      </c>
      <c r="L24" s="13">
        <v>1</v>
      </c>
      <c r="M24" s="22">
        <f>SUMIFS(B24:L24,B24:L24,"&lt;&gt;NA",$B$26:$L$26,"&lt;&gt;NA")</f>
        <v>6</v>
      </c>
    </row>
    <row r="25" spans="1:13" x14ac:dyDescent="0.2">
      <c r="A25" s="12" t="s">
        <v>14</v>
      </c>
      <c r="B25" s="13">
        <v>7</v>
      </c>
      <c r="C25" s="13">
        <v>10</v>
      </c>
      <c r="D25" s="13">
        <v>0</v>
      </c>
      <c r="E25" s="13" t="s">
        <v>4</v>
      </c>
      <c r="F25" s="13" t="s">
        <v>4</v>
      </c>
      <c r="G25" s="13">
        <v>23</v>
      </c>
      <c r="H25" s="13">
        <v>2</v>
      </c>
      <c r="I25" s="13" t="s">
        <v>4</v>
      </c>
      <c r="J25" s="13">
        <v>0</v>
      </c>
      <c r="K25" s="13">
        <v>0</v>
      </c>
      <c r="L25" s="13">
        <v>5</v>
      </c>
      <c r="M25" s="22">
        <f>SUMIFS(B25:L25,B25:L25,"&lt;&gt;NA",$B$26:$L$26,"&lt;&gt;NA")</f>
        <v>47</v>
      </c>
    </row>
    <row r="26" spans="1:13" x14ac:dyDescent="0.2">
      <c r="A26" s="12" t="s">
        <v>15</v>
      </c>
      <c r="B26" s="13">
        <v>178</v>
      </c>
      <c r="C26" s="13">
        <v>205</v>
      </c>
      <c r="D26" s="13">
        <v>10.92</v>
      </c>
      <c r="E26" s="13" t="s">
        <v>4</v>
      </c>
      <c r="F26" s="13" t="s">
        <v>4</v>
      </c>
      <c r="G26" s="13">
        <v>696</v>
      </c>
      <c r="H26" s="13">
        <v>163</v>
      </c>
      <c r="I26" s="13" t="s">
        <v>4</v>
      </c>
      <c r="J26" s="13">
        <v>95</v>
      </c>
      <c r="K26" s="13">
        <v>313</v>
      </c>
      <c r="L26" s="13">
        <v>3528</v>
      </c>
      <c r="M26" s="22">
        <f>SUMIFS(B26:L26,B25:L25,"&lt;&gt;NA",$B$25:$L$25,"&lt;&gt;NA")</f>
        <v>5188.92</v>
      </c>
    </row>
    <row r="27" spans="1:13" ht="16.899999999999999" customHeight="1" x14ac:dyDescent="0.2">
      <c r="A27" s="12" t="s">
        <v>37</v>
      </c>
      <c r="B27" s="2">
        <f>IF(OR(OR(B22="",B22="NA"),OR(B$26="",B$26="NA")),"NA",B22*100/B$26)</f>
        <v>0</v>
      </c>
      <c r="C27" s="2">
        <f t="shared" ref="C27:L30" si="6">IF(OR(OR(C22="",C22="NA"),OR(C$26="",C$26="NA")),"NA",C22*100/C$26)</f>
        <v>0</v>
      </c>
      <c r="D27" s="2">
        <f t="shared" si="6"/>
        <v>0</v>
      </c>
      <c r="E27" s="2" t="str">
        <f t="shared" si="6"/>
        <v>NA</v>
      </c>
      <c r="F27" s="2" t="str">
        <f t="shared" si="6"/>
        <v>NA</v>
      </c>
      <c r="G27" s="2">
        <f t="shared" ref="G27:G30" si="7">IF(OR(OR(G22="",G22="NA"),OR(G$26="",G$26="NA")),"NA",G22*100/G$26)</f>
        <v>0.28735632183908044</v>
      </c>
      <c r="H27" s="2">
        <f t="shared" si="6"/>
        <v>0</v>
      </c>
      <c r="I27" s="2" t="str">
        <f t="shared" si="6"/>
        <v>NA</v>
      </c>
      <c r="J27" s="2">
        <f t="shared" si="6"/>
        <v>0</v>
      </c>
      <c r="K27" s="2">
        <f t="shared" si="6"/>
        <v>0</v>
      </c>
      <c r="L27" s="2">
        <f t="shared" si="6"/>
        <v>0.1984126984126984</v>
      </c>
      <c r="M27" s="23">
        <f>SUMIFS(B22:L22,B22:L22,"&lt;&gt;NA",$B$26:$L$26,"&lt;&gt;NA")*100/SUMIFS($B$26:$L$26,B22:L22,"&lt;&gt;NA",$B$26:$L$26,"&lt;&gt;NA")</f>
        <v>0.17344649753705974</v>
      </c>
    </row>
    <row r="28" spans="1:13" ht="25.5" x14ac:dyDescent="0.2">
      <c r="A28" s="12" t="s">
        <v>38</v>
      </c>
      <c r="B28" s="2">
        <f t="shared" ref="B28:L30" si="8">IF(OR(OR(B23="",B23="NA"),OR(B$26="",B$26="NA")),"NA",B23*100/B$26)</f>
        <v>4.4943820224719104</v>
      </c>
      <c r="C28" s="2">
        <f t="shared" si="8"/>
        <v>1.4634146341463414</v>
      </c>
      <c r="D28" s="2">
        <f t="shared" si="8"/>
        <v>0</v>
      </c>
      <c r="E28" s="2" t="str">
        <f t="shared" si="8"/>
        <v>NA</v>
      </c>
      <c r="F28" s="2" t="str">
        <f t="shared" si="6"/>
        <v>NA</v>
      </c>
      <c r="G28" s="2">
        <f t="shared" si="7"/>
        <v>3.1609195402298851</v>
      </c>
      <c r="H28" s="2" t="str">
        <f t="shared" si="8"/>
        <v>NA</v>
      </c>
      <c r="I28" s="2" t="str">
        <f t="shared" si="8"/>
        <v>NA</v>
      </c>
      <c r="J28" s="2">
        <f t="shared" si="8"/>
        <v>1.0526315789473684</v>
      </c>
      <c r="K28" s="2">
        <f t="shared" si="8"/>
        <v>0</v>
      </c>
      <c r="L28" s="2">
        <f t="shared" si="8"/>
        <v>2.834467120181406E-2</v>
      </c>
      <c r="M28" s="23">
        <f>SUMIFS(B23:L23,B23:L23,"&lt;&gt;NA",$B$26:$L$26,"&lt;&gt;NA")*100/SUMIFS($B$26:$L$26,B23:L23,"&lt;&gt;NA",$B$26:$L$26,"&lt;&gt;NA")</f>
        <v>0.69638991468228706</v>
      </c>
    </row>
    <row r="29" spans="1:13" x14ac:dyDescent="0.2">
      <c r="A29" s="12" t="s">
        <v>39</v>
      </c>
      <c r="B29" s="2">
        <f t="shared" si="8"/>
        <v>0</v>
      </c>
      <c r="C29" s="2">
        <f t="shared" si="8"/>
        <v>0</v>
      </c>
      <c r="D29" s="2">
        <f t="shared" si="8"/>
        <v>0</v>
      </c>
      <c r="E29" s="2" t="str">
        <f t="shared" si="8"/>
        <v>NA</v>
      </c>
      <c r="F29" s="2" t="str">
        <f t="shared" si="6"/>
        <v>NA</v>
      </c>
      <c r="G29" s="2">
        <f t="shared" si="7"/>
        <v>0.7183908045977011</v>
      </c>
      <c r="H29" s="2">
        <f t="shared" si="8"/>
        <v>0</v>
      </c>
      <c r="I29" s="2" t="str">
        <f t="shared" si="8"/>
        <v>NA</v>
      </c>
      <c r="J29" s="2">
        <f t="shared" si="8"/>
        <v>0</v>
      </c>
      <c r="K29" s="2">
        <f t="shared" si="8"/>
        <v>0</v>
      </c>
      <c r="L29" s="2">
        <f t="shared" si="8"/>
        <v>2.834467120181406E-2</v>
      </c>
      <c r="M29" s="23">
        <f>SUMIFS(B24:L24,B24:L24,"&lt;&gt;NA",$B$26:$L$26,"&lt;&gt;NA")*100/SUMIFS($B$26:$L$26,B24:L24,"&lt;&gt;NA",$B$26:$L$26,"&lt;&gt;NA")</f>
        <v>0.11563099835803982</v>
      </c>
    </row>
    <row r="30" spans="1:13" ht="25.5" x14ac:dyDescent="0.2">
      <c r="A30" s="12" t="s">
        <v>40</v>
      </c>
      <c r="B30" s="2">
        <f t="shared" si="8"/>
        <v>3.9325842696629212</v>
      </c>
      <c r="C30" s="2">
        <f t="shared" si="8"/>
        <v>4.8780487804878048</v>
      </c>
      <c r="D30" s="2">
        <f t="shared" si="8"/>
        <v>0</v>
      </c>
      <c r="E30" s="2" t="str">
        <f t="shared" si="8"/>
        <v>NA</v>
      </c>
      <c r="F30" s="2" t="str">
        <f t="shared" si="6"/>
        <v>NA</v>
      </c>
      <c r="G30" s="2">
        <f t="shared" si="7"/>
        <v>3.3045977011494254</v>
      </c>
      <c r="H30" s="2">
        <f t="shared" si="8"/>
        <v>1.2269938650306749</v>
      </c>
      <c r="I30" s="2" t="str">
        <f t="shared" si="8"/>
        <v>NA</v>
      </c>
      <c r="J30" s="2">
        <f t="shared" si="8"/>
        <v>0</v>
      </c>
      <c r="K30" s="2">
        <f t="shared" si="8"/>
        <v>0</v>
      </c>
      <c r="L30" s="2">
        <f t="shared" si="8"/>
        <v>0.14172335600907029</v>
      </c>
      <c r="M30" s="23">
        <f>SUMIFS(B25:L25,B25:L25,"&lt;&gt;NA",$B$26:$L$26,"&lt;&gt;NA")*100/SUMIFS($B$26:$L$26,B25:L25,"&lt;&gt;NA",$B$26:$L$26,"&lt;&gt;NA")</f>
        <v>0.90577615380464527</v>
      </c>
    </row>
    <row r="31" spans="1:13" ht="22.5" x14ac:dyDescent="0.2">
      <c r="A31" s="7"/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">
      <c r="A32" s="12" t="s">
        <v>16</v>
      </c>
      <c r="B32" s="13">
        <v>0</v>
      </c>
      <c r="C32" s="13">
        <v>0</v>
      </c>
      <c r="D32" s="13">
        <v>0</v>
      </c>
      <c r="E32" s="13" t="s">
        <v>4</v>
      </c>
      <c r="F32" s="13" t="s">
        <v>4</v>
      </c>
      <c r="G32" s="13">
        <v>0</v>
      </c>
      <c r="H32" s="13">
        <v>0</v>
      </c>
      <c r="I32" s="13" t="s">
        <v>4</v>
      </c>
      <c r="J32" s="13">
        <v>0</v>
      </c>
      <c r="K32" s="13">
        <v>0</v>
      </c>
      <c r="L32" s="13">
        <v>1</v>
      </c>
      <c r="M32" s="22">
        <f>SUMIFS(B32:L32,B32:L32,"&lt;&gt;NA",$B$34:$L$34,"&lt;&gt;NA")</f>
        <v>1</v>
      </c>
    </row>
    <row r="33" spans="1:13" ht="34.15" customHeight="1" x14ac:dyDescent="0.2">
      <c r="A33" s="12" t="s">
        <v>17</v>
      </c>
      <c r="B33" s="13">
        <v>1</v>
      </c>
      <c r="C33" s="13">
        <v>0</v>
      </c>
      <c r="D33" s="13">
        <v>0</v>
      </c>
      <c r="E33" s="13" t="s">
        <v>4</v>
      </c>
      <c r="F33" s="13" t="s">
        <v>4</v>
      </c>
      <c r="G33" s="13">
        <v>1</v>
      </c>
      <c r="H33" s="13">
        <v>0</v>
      </c>
      <c r="I33" s="13" t="s">
        <v>4</v>
      </c>
      <c r="J33" s="13">
        <v>0</v>
      </c>
      <c r="K33" s="13">
        <v>1</v>
      </c>
      <c r="L33" s="13">
        <v>3</v>
      </c>
      <c r="M33" s="22">
        <f>SUMIFS(B33:L33,B33:L33,"&lt;&gt;NA",$B$34:$L$34,"&lt;&gt;NA")</f>
        <v>6</v>
      </c>
    </row>
    <row r="34" spans="1:13" x14ac:dyDescent="0.2">
      <c r="A34" s="12" t="s">
        <v>18</v>
      </c>
      <c r="B34" s="13">
        <v>164</v>
      </c>
      <c r="C34" s="13">
        <v>305</v>
      </c>
      <c r="D34" s="13">
        <v>28</v>
      </c>
      <c r="E34" s="13" t="s">
        <v>4</v>
      </c>
      <c r="F34" s="13" t="s">
        <v>4</v>
      </c>
      <c r="G34" s="13">
        <v>391</v>
      </c>
      <c r="H34" s="13">
        <v>51</v>
      </c>
      <c r="I34" s="13" t="s">
        <v>4</v>
      </c>
      <c r="J34" s="13">
        <v>172</v>
      </c>
      <c r="K34" s="13">
        <v>192</v>
      </c>
      <c r="L34" s="13">
        <v>1781</v>
      </c>
      <c r="M34" s="22">
        <f>SUMIFS(B34:L34,B33:L33,"&lt;&gt;NA",$B$33:$L$33,"&lt;&gt;NA")</f>
        <v>3084</v>
      </c>
    </row>
    <row r="35" spans="1:13" ht="25.5" x14ac:dyDescent="0.2">
      <c r="A35" s="12" t="s">
        <v>41</v>
      </c>
      <c r="B35" s="2">
        <f>IF(OR(OR(B32="",B32="NA"),OR(B$34="", B$34="NA")),"NA",B32*100/B$34)</f>
        <v>0</v>
      </c>
      <c r="C35" s="2">
        <f t="shared" ref="C35:L36" si="9">IF(OR(OR(C32="",C32="NA"),OR(C$34="", C$34="NA")),"NA",C32*100/C$34)</f>
        <v>0</v>
      </c>
      <c r="D35" s="2">
        <f t="shared" si="9"/>
        <v>0</v>
      </c>
      <c r="E35" s="2" t="str">
        <f t="shared" si="9"/>
        <v>NA</v>
      </c>
      <c r="F35" s="2" t="str">
        <f>IF(OR(OR(F32="",F32="NA"),OR(F$34="", F$34="NA")),"NA",F32*100/F$34)</f>
        <v>NA</v>
      </c>
      <c r="G35" s="2">
        <f>IF(OR(OR(G32="",G32="NA"),OR(G$34="", G$34="NA")),"NA",G32*100/G$34)</f>
        <v>0</v>
      </c>
      <c r="H35" s="2">
        <f t="shared" si="9"/>
        <v>0</v>
      </c>
      <c r="I35" s="2" t="str">
        <f t="shared" si="9"/>
        <v>NA</v>
      </c>
      <c r="J35" s="2">
        <f t="shared" si="9"/>
        <v>0</v>
      </c>
      <c r="K35" s="2">
        <f t="shared" si="9"/>
        <v>0</v>
      </c>
      <c r="L35" s="2">
        <f t="shared" si="9"/>
        <v>5.6148231330713082E-2</v>
      </c>
      <c r="M35" s="23">
        <f>SUMIFS(B32:L32,B32:L32,"&lt;&gt;NA",$B$34:$L$34,"&lt;&gt;NA")*100/SUMIFS($B$34:$L$34,B32:L32,"&lt;&gt;NA",$B$34:$L$34,"&lt;&gt;NA")</f>
        <v>3.2425421530479899E-2</v>
      </c>
    </row>
    <row r="36" spans="1:13" ht="25.5" x14ac:dyDescent="0.2">
      <c r="A36" s="12" t="s">
        <v>42</v>
      </c>
      <c r="B36" s="2">
        <f>IF(OR(OR(B33="",B33="NA"),OR(B$34="", B$34="NA")),"NA",B33*100/B$34)</f>
        <v>0.6097560975609756</v>
      </c>
      <c r="C36" s="2">
        <f t="shared" si="9"/>
        <v>0</v>
      </c>
      <c r="D36" s="2">
        <f t="shared" si="9"/>
        <v>0</v>
      </c>
      <c r="E36" s="2" t="str">
        <f t="shared" si="9"/>
        <v>NA</v>
      </c>
      <c r="F36" s="2" t="str">
        <f>IF(OR(OR(F33="",F33="NA"),OR(F$34="", F$34="NA")),"NA",F33*100/F$34)</f>
        <v>NA</v>
      </c>
      <c r="G36" s="2">
        <f>IF(OR(OR(G33="",G33="NA"),OR(G$34="", G$34="NA")),"NA",G33*100/G$34)</f>
        <v>0.25575447570332482</v>
      </c>
      <c r="H36" s="2">
        <f t="shared" si="9"/>
        <v>0</v>
      </c>
      <c r="I36" s="2" t="str">
        <f t="shared" si="9"/>
        <v>NA</v>
      </c>
      <c r="J36" s="2">
        <f t="shared" si="9"/>
        <v>0</v>
      </c>
      <c r="K36" s="2">
        <f t="shared" si="9"/>
        <v>0.52083333333333337</v>
      </c>
      <c r="L36" s="2">
        <f t="shared" si="9"/>
        <v>0.16844469399213924</v>
      </c>
      <c r="M36" s="23">
        <f>SUMIFS(B33:L33,B33:L33,"&lt;&gt;NA",$B$34:$L$34,"&lt;&gt;NA")*100/SUMIFS($B$34:$L$34,B33:L33,"&lt;&gt;NA",$B$34:$L$34,"&lt;&gt;NA")</f>
        <v>0.19455252918287938</v>
      </c>
    </row>
  </sheetData>
  <dataValidations count="1">
    <dataValidation type="list" allowBlank="1" showInputMessage="1" showErrorMessage="1" sqref="F1" xr:uid="{B5C2B682-6F0B-4996-BB66-916A3834A4B7}">
      <formula1>"Australia,Brazil,Canada,Denmark,Ireland,Mexico,Netherlands,New Zealand,Norway,UK,USA"</formula1>
    </dataValidation>
  </dataValidations>
  <pageMargins left="0.511811024" right="0.511811024" top="0.78740157499999996" bottom="0.78740157499999996" header="0.31496062000000002" footer="0.31496062000000002"/>
  <pageSetup paperSize="0" scale="6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FAEA6AE6297646AB867D027EF18EAB" ma:contentTypeVersion="13" ma:contentTypeDescription="Crie um novo documento." ma:contentTypeScope="" ma:versionID="325438d24907c910ad9e81a9edaac781">
  <xsd:schema xmlns:xsd="http://www.w3.org/2001/XMLSchema" xmlns:xs="http://www.w3.org/2001/XMLSchema" xmlns:p="http://schemas.microsoft.com/office/2006/metadata/properties" xmlns:ns2="88688f88-4799-4cc9-b777-44a6c241b5ed" xmlns:ns3="a4c073be-8fe0-4415-ae5c-442e91063332" targetNamespace="http://schemas.microsoft.com/office/2006/metadata/properties" ma:root="true" ma:fieldsID="465d80c80d9957ce894be65ebfd7b89a" ns2:_="" ns3:_="">
    <xsd:import namespace="88688f88-4799-4cc9-b777-44a6c241b5ed"/>
    <xsd:import namespace="a4c073be-8fe0-4415-ae5c-442e910633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688f88-4799-4cc9-b777-44a6c241b5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073be-8fe0-4415-ae5c-442e9106333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4c073be-8fe0-4415-ae5c-442e91063332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47FFF74-EC9B-4C67-B40C-3055506095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3A657C-0F12-4F34-8D27-A68BCB210F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688f88-4799-4cc9-b777-44a6c241b5ed"/>
    <ds:schemaRef ds:uri="a4c073be-8fe0-4415-ae5c-442e910633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3907A2-3994-4DC9-A424-E7538C47E57C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0b65bf4a-2ea6-45d9-b2c8-90f76ea8ac86"/>
    <ds:schemaRef ds:uri="35d879a0-a7c7-440b-a5fe-00eb0a80934e"/>
    <ds:schemaRef ds:uri="http://www.w3.org/XML/1998/namespace"/>
    <ds:schemaRef ds:uri="a4c073be-8fe0-4415-ae5c-442e9106333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19</vt:i4>
      </vt:variant>
    </vt:vector>
  </HeadingPairs>
  <TitlesOfParts>
    <vt:vector size="19" baseType="lpstr">
      <vt:lpstr>Final_benchmark_2</vt:lpstr>
      <vt:lpstr>Final_benchmark_1</vt:lpstr>
      <vt:lpstr>Consolidado_benchmark_2</vt:lpstr>
      <vt:lpstr>Consolidado_benchmark_1</vt:lpstr>
      <vt:lpstr>Final_KPI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Goñi Coelho</dc:creator>
  <cp:lastModifiedBy>Daniela Goñi Coelho</cp:lastModifiedBy>
  <dcterms:created xsi:type="dcterms:W3CDTF">2016-07-26T17:14:39Z</dcterms:created>
  <dcterms:modified xsi:type="dcterms:W3CDTF">2021-09-23T18:09:05Z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0x01010045FAEA6AE6297646AB867D027EF18EAB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